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CONSULTA" sheetId="1" r:id="rId1"/>
    <sheet name="AW" sheetId="2" r:id="rId2"/>
  </sheets>
  <definedNames>
    <definedName name="_xlnm.Print_Area" localSheetId="1">'AW'!$B$5:$P$138</definedName>
    <definedName name="_xlnm.Print_Area" localSheetId="0">'CONSULTA'!$B$2:$P$114</definedName>
  </definedNames>
  <calcPr fullCalcOnLoad="1"/>
</workbook>
</file>

<file path=xl/sharedStrings.xml><?xml version="1.0" encoding="utf-8"?>
<sst xmlns="http://schemas.openxmlformats.org/spreadsheetml/2006/main" count="127" uniqueCount="106">
  <si>
    <t>Nombre del proyecto</t>
  </si>
  <si>
    <t>Persona de contacto</t>
  </si>
  <si>
    <t>e-mail</t>
  </si>
  <si>
    <t>m</t>
  </si>
  <si>
    <t>m² aproximados de fábrica</t>
  </si>
  <si>
    <t>CONTACTO</t>
  </si>
  <si>
    <t>DATOS GENERALES</t>
  </si>
  <si>
    <t>Material</t>
  </si>
  <si>
    <t>Acabado</t>
  </si>
  <si>
    <t>Situación</t>
  </si>
  <si>
    <t>Carga aplicable</t>
  </si>
  <si>
    <t>CONDICIONANTES CONSTRUCTIVAS DE PAÑOS</t>
  </si>
  <si>
    <t>Posición de muro en base respecto apoyo</t>
  </si>
  <si>
    <t>Posición de muro en cabeza respecto apoyo</t>
  </si>
  <si>
    <t>Posibilidad de fijación en base de costillas</t>
  </si>
  <si>
    <t>Posibilidad de fijación en cabeza de costillas</t>
  </si>
  <si>
    <t>Altura libre entre apoyos (Vertical)</t>
  </si>
  <si>
    <t>Cerramiento exterior</t>
  </si>
  <si>
    <t>Bloque de termoarcilla</t>
  </si>
  <si>
    <t>Bloque hueco de hormigón</t>
  </si>
  <si>
    <t>Ladrillo</t>
  </si>
  <si>
    <t>Otro (Indicar)</t>
  </si>
  <si>
    <t>Revestido o aplacado</t>
  </si>
  <si>
    <t>Cara vista</t>
  </si>
  <si>
    <t>Tabiquería cargada homogeneamente</t>
  </si>
  <si>
    <t>Tabiquería carga CTE (Lineal)</t>
  </si>
  <si>
    <t>0,8 kN/m² (fachada urbana hasta 8 plantas)</t>
  </si>
  <si>
    <t>0,6 kN/m² (fachada urbana hasta 2 plantas)</t>
  </si>
  <si>
    <t>0,4 kN/m²</t>
  </si>
  <si>
    <t>1,0 kN/m²</t>
  </si>
  <si>
    <t>1,5 kN/m (C5 Zonas de aglomeración, estadios...)</t>
  </si>
  <si>
    <t>0,8 kN/m (C3 Vestibulos generales, salas de exposición..)</t>
  </si>
  <si>
    <t>0,8 kN/m (C4 Gimnasios o similares)</t>
  </si>
  <si>
    <t>0,8 kN/m (E Zonas de tráfico o aparcamientos)</t>
  </si>
  <si>
    <t>0,8 kN/m (F Cubierta privada transitable)</t>
  </si>
  <si>
    <t>0,4 kN/m (A, B, C1, C2, G Otros usos)</t>
  </si>
  <si>
    <t>0,2 kN/m² (tabiquería esbelta)</t>
  </si>
  <si>
    <t>Largo =</t>
  </si>
  <si>
    <t>Ancho =</t>
  </si>
  <si>
    <t>Alto =</t>
  </si>
  <si>
    <t>Grueso de muro =</t>
  </si>
  <si>
    <t>H =</t>
  </si>
  <si>
    <t>Fábrica pasante</t>
  </si>
  <si>
    <t>Fábrica semivolada</t>
  </si>
  <si>
    <t>Fábrica apoyada</t>
  </si>
  <si>
    <t>Fábrica retranqueada</t>
  </si>
  <si>
    <t>A estructura metálica</t>
  </si>
  <si>
    <t>A estructura hormigón armado</t>
  </si>
  <si>
    <t>No existen</t>
  </si>
  <si>
    <t>Muro pasante</t>
  </si>
  <si>
    <t>Muro semientestado</t>
  </si>
  <si>
    <t>Muro entestado</t>
  </si>
  <si>
    <t>Situación respecto a estructura de soportes verticales</t>
  </si>
  <si>
    <t>CONDICIONANTES CONSTRUCTIVOS DE PETOS</t>
  </si>
  <si>
    <t>Tipo de peto acorde a su apoyo en base</t>
  </si>
  <si>
    <t>Peto continuo</t>
  </si>
  <si>
    <t>Peto semicontinuo</t>
  </si>
  <si>
    <t>Peto autoportante</t>
  </si>
  <si>
    <t>Dimensiones de las piezas</t>
  </si>
  <si>
    <t>Huecos:</t>
  </si>
  <si>
    <t>Sin huecos</t>
  </si>
  <si>
    <t>Huecos aislados</t>
  </si>
  <si>
    <t>Huecos corridos</t>
  </si>
  <si>
    <t>Puertas</t>
  </si>
  <si>
    <t>contestado</t>
  </si>
  <si>
    <t xml:space="preserve"> </t>
  </si>
  <si>
    <t>RESUMEN DE HOJA</t>
  </si>
  <si>
    <t>Teléfono / Fax</t>
  </si>
  <si>
    <t>No existe trasdosado.</t>
  </si>
  <si>
    <t>Existe trasdosado</t>
  </si>
  <si>
    <t>Existencia de trasdosado</t>
  </si>
  <si>
    <t>CASO DE ESTUDIO</t>
  </si>
  <si>
    <t>ALLWALL SYSTEMS, S.L. Av.General Perón, 3. 1ºB. 28020 Madrid  B-82366824  915568193  awsystems@telefonica.net   www.allwall.es</t>
  </si>
  <si>
    <t>CONSULTA Nº:</t>
  </si>
  <si>
    <t>CROQUIS</t>
  </si>
  <si>
    <t>Tipo de pieza</t>
  </si>
  <si>
    <t>Grueso de hoja</t>
  </si>
  <si>
    <t>mm</t>
  </si>
  <si>
    <t>Paño tipo</t>
  </si>
  <si>
    <t>Apoyo en cabeza</t>
  </si>
  <si>
    <t>Apoyo en base</t>
  </si>
  <si>
    <t>Apoyo en pilares</t>
  </si>
  <si>
    <t>Trasdosado</t>
  </si>
  <si>
    <t>Huecos</t>
  </si>
  <si>
    <t>CODIGO DE SEGURIDAD</t>
  </si>
  <si>
    <t>Se ruega adjunten a la contestación secciones y planta tipo.</t>
  </si>
  <si>
    <t>Borde de mar</t>
  </si>
  <si>
    <t>Terreno rural sin obstáculos</t>
  </si>
  <si>
    <t>Zona rural accidentada</t>
  </si>
  <si>
    <t>Zona urbana, industrial o forestal</t>
  </si>
  <si>
    <t>Zona con profusión de edificios en altura</t>
  </si>
  <si>
    <t>MODO DE CONOCIMIENTO DEL SISTEMA</t>
  </si>
  <si>
    <t xml:space="preserve">Publicaciones </t>
  </si>
  <si>
    <t>Web</t>
  </si>
  <si>
    <t>Obras realizadas</t>
  </si>
  <si>
    <t>Conferencias</t>
  </si>
  <si>
    <t>Otros (Especificar)</t>
  </si>
  <si>
    <t>Normabloc</t>
  </si>
  <si>
    <t>Tipo de muro</t>
  </si>
  <si>
    <t>Muro autoportante</t>
  </si>
  <si>
    <t>Muro de carga (No evaluable por AllWall Systems)</t>
  </si>
  <si>
    <r>
      <t xml:space="preserve">Muro tipo: </t>
    </r>
    <r>
      <rPr>
        <sz val="8"/>
        <rFont val="Arial"/>
        <family val="2"/>
      </rPr>
      <t>(Ver NOTA)</t>
    </r>
  </si>
  <si>
    <t>Localidad</t>
  </si>
  <si>
    <t>Provincia</t>
  </si>
  <si>
    <t xml:space="preserve">NOTA: </t>
  </si>
  <si>
    <t>Deberá enviarse una hoja de consulta por cada tipo de muro.                                                                        Si existe más de un tipo, rellenar y enviar una hoja por cada uno”.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</si>
</sst>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plts&quot;"/>
    <numFmt numFmtId="165" formatCode="0\ &quot;plantas&quot;"/>
  </numFmts>
  <fonts count="22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40"/>
      <name val="Arial"/>
      <family val="2"/>
    </font>
    <font>
      <b/>
      <sz val="9"/>
      <color indexed="4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sz val="10"/>
      <color indexed="40"/>
      <name val="Arial"/>
      <family val="2"/>
    </font>
    <font>
      <b/>
      <sz val="9"/>
      <color indexed="63"/>
      <name val="Arial"/>
      <family val="2"/>
    </font>
    <font>
      <b/>
      <sz val="14"/>
      <color indexed="63"/>
      <name val="Arial"/>
      <family val="2"/>
    </font>
    <font>
      <b/>
      <sz val="18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right"/>
      <protection hidden="1"/>
    </xf>
    <xf numFmtId="2" fontId="0" fillId="3" borderId="0" xfId="0" applyNumberFormat="1" applyFont="1" applyFill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 horizontal="right"/>
      <protection hidden="1"/>
    </xf>
    <xf numFmtId="0" fontId="0" fillId="4" borderId="0" xfId="0" applyFont="1" applyFill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4" fillId="2" borderId="2" xfId="0" applyFont="1" applyFill="1" applyBorder="1" applyAlignment="1" applyProtection="1">
      <alignment/>
      <protection hidden="1" locked="0"/>
    </xf>
    <xf numFmtId="0" fontId="4" fillId="2" borderId="3" xfId="0" applyFont="1" applyFill="1" applyBorder="1" applyAlignment="1" applyProtection="1">
      <alignment/>
      <protection hidden="1"/>
    </xf>
    <xf numFmtId="0" fontId="4" fillId="2" borderId="4" xfId="0" applyFont="1" applyFill="1" applyBorder="1" applyAlignment="1" applyProtection="1">
      <alignment/>
      <protection hidden="1"/>
    </xf>
    <xf numFmtId="0" fontId="4" fillId="2" borderId="5" xfId="0" applyFont="1" applyFill="1" applyBorder="1" applyAlignment="1" applyProtection="1">
      <alignment/>
      <protection hidden="1"/>
    </xf>
    <xf numFmtId="0" fontId="4" fillId="2" borderId="6" xfId="0" applyFont="1" applyFill="1" applyBorder="1" applyAlignment="1" applyProtection="1">
      <alignment/>
      <protection hidden="1"/>
    </xf>
    <xf numFmtId="0" fontId="4" fillId="2" borderId="7" xfId="0" applyFont="1" applyFill="1" applyBorder="1" applyAlignment="1" applyProtection="1">
      <alignment/>
      <protection hidden="1"/>
    </xf>
    <xf numFmtId="0" fontId="4" fillId="2" borderId="8" xfId="0" applyFont="1" applyFill="1" applyBorder="1" applyAlignment="1" applyProtection="1">
      <alignment/>
      <protection hidden="1" locked="0"/>
    </xf>
    <xf numFmtId="0" fontId="4" fillId="2" borderId="9" xfId="0" applyFont="1" applyFill="1" applyBorder="1" applyAlignment="1" applyProtection="1">
      <alignment/>
      <protection hidden="1" locked="0"/>
    </xf>
    <xf numFmtId="0" fontId="4" fillId="2" borderId="10" xfId="0" applyFont="1" applyFill="1" applyBorder="1" applyAlignment="1" applyProtection="1">
      <alignment/>
      <protection hidden="1"/>
    </xf>
    <xf numFmtId="0" fontId="4" fillId="2" borderId="11" xfId="0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 locked="0"/>
    </xf>
    <xf numFmtId="0" fontId="5" fillId="5" borderId="0" xfId="0" applyFont="1" applyFill="1" applyAlignment="1" applyProtection="1">
      <alignment horizontal="left"/>
      <protection hidden="1" locked="0"/>
    </xf>
    <xf numFmtId="2" fontId="5" fillId="3" borderId="0" xfId="0" applyNumberFormat="1" applyFont="1" applyFill="1" applyAlignment="1" applyProtection="1">
      <alignment/>
      <protection hidden="1" locked="0"/>
    </xf>
    <xf numFmtId="0" fontId="6" fillId="2" borderId="4" xfId="0" applyFont="1" applyFill="1" applyBorder="1" applyAlignment="1" applyProtection="1">
      <alignment/>
      <protection hidden="1"/>
    </xf>
    <xf numFmtId="0" fontId="4" fillId="2" borderId="12" xfId="0" applyFont="1" applyFill="1" applyBorder="1" applyAlignment="1" applyProtection="1">
      <alignment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/>
      <protection hidden="1"/>
    </xf>
    <xf numFmtId="2" fontId="5" fillId="3" borderId="0" xfId="0" applyNumberFormat="1" applyFon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2" fontId="8" fillId="3" borderId="0" xfId="0" applyNumberFormat="1" applyFont="1" applyFill="1" applyAlignment="1" applyProtection="1">
      <alignment/>
      <protection hidden="1"/>
    </xf>
    <xf numFmtId="2" fontId="8" fillId="3" borderId="0" xfId="0" applyNumberFormat="1" applyFont="1" applyFill="1" applyBorder="1" applyAlignment="1" applyProtection="1">
      <alignment/>
      <protection hidden="1"/>
    </xf>
    <xf numFmtId="2" fontId="9" fillId="3" borderId="0" xfId="0" applyNumberFormat="1" applyFont="1" applyFill="1" applyAlignment="1" applyProtection="1">
      <alignment horizontal="right"/>
      <protection hidden="1"/>
    </xf>
    <xf numFmtId="0" fontId="10" fillId="0" borderId="0" xfId="20" applyFont="1" applyAlignment="1">
      <alignment/>
    </xf>
    <xf numFmtId="2" fontId="8" fillId="3" borderId="14" xfId="0" applyNumberFormat="1" applyFont="1" applyFill="1" applyBorder="1" applyAlignment="1" applyProtection="1">
      <alignment/>
      <protection hidden="1"/>
    </xf>
    <xf numFmtId="2" fontId="8" fillId="3" borderId="15" xfId="0" applyNumberFormat="1" applyFont="1" applyFill="1" applyBorder="1" applyAlignment="1" applyProtection="1">
      <alignment/>
      <protection hidden="1"/>
    </xf>
    <xf numFmtId="2" fontId="8" fillId="3" borderId="16" xfId="0" applyNumberFormat="1" applyFont="1" applyFill="1" applyBorder="1" applyAlignment="1" applyProtection="1">
      <alignment/>
      <protection hidden="1"/>
    </xf>
    <xf numFmtId="2" fontId="8" fillId="3" borderId="17" xfId="0" applyNumberFormat="1" applyFont="1" applyFill="1" applyBorder="1" applyAlignment="1" applyProtection="1">
      <alignment/>
      <protection hidden="1"/>
    </xf>
    <xf numFmtId="2" fontId="8" fillId="3" borderId="13" xfId="0" applyNumberFormat="1" applyFont="1" applyFill="1" applyBorder="1" applyAlignment="1" applyProtection="1">
      <alignment/>
      <protection hidden="1"/>
    </xf>
    <xf numFmtId="2" fontId="8" fillId="3" borderId="18" xfId="0" applyNumberFormat="1" applyFont="1" applyFill="1" applyBorder="1" applyAlignment="1" applyProtection="1">
      <alignment/>
      <protection hidden="1"/>
    </xf>
    <xf numFmtId="2" fontId="8" fillId="3" borderId="19" xfId="0" applyNumberFormat="1" applyFont="1" applyFill="1" applyBorder="1" applyAlignment="1" applyProtection="1">
      <alignment/>
      <protection hidden="1"/>
    </xf>
    <xf numFmtId="2" fontId="8" fillId="3" borderId="20" xfId="0" applyNumberFormat="1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 hidden="1"/>
    </xf>
    <xf numFmtId="2" fontId="5" fillId="3" borderId="0" xfId="0" applyNumberFormat="1" applyFont="1" applyFill="1" applyAlignment="1" applyProtection="1">
      <alignment horizontal="left"/>
      <protection hidden="1"/>
    </xf>
    <xf numFmtId="2" fontId="11" fillId="3" borderId="0" xfId="0" applyNumberFormat="1" applyFont="1" applyFill="1" applyAlignment="1" applyProtection="1">
      <alignment horizontal="center"/>
      <protection hidden="1"/>
    </xf>
    <xf numFmtId="2" fontId="8" fillId="4" borderId="0" xfId="0" applyNumberFormat="1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/>
      <protection hidden="1"/>
    </xf>
    <xf numFmtId="0" fontId="0" fillId="4" borderId="0" xfId="0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left" vertic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0" fillId="3" borderId="0" xfId="0" applyFill="1" applyAlignment="1" applyProtection="1">
      <alignment/>
      <protection hidden="1"/>
    </xf>
    <xf numFmtId="0" fontId="10" fillId="3" borderId="0" xfId="20" applyFont="1" applyFill="1" applyAlignment="1" applyProtection="1">
      <alignment/>
      <protection hidden="1"/>
    </xf>
    <xf numFmtId="0" fontId="14" fillId="4" borderId="0" xfId="0" applyFont="1" applyFill="1" applyAlignment="1" applyProtection="1">
      <alignment/>
      <protection hidden="1"/>
    </xf>
    <xf numFmtId="0" fontId="4" fillId="2" borderId="7" xfId="0" applyFont="1" applyFill="1" applyBorder="1" applyAlignment="1" applyProtection="1">
      <alignment/>
      <protection hidden="1" locked="0"/>
    </xf>
    <xf numFmtId="0" fontId="4" fillId="2" borderId="4" xfId="0" applyFont="1" applyFill="1" applyBorder="1" applyAlignment="1" applyProtection="1">
      <alignment/>
      <protection hidden="1" locked="0"/>
    </xf>
    <xf numFmtId="0" fontId="4" fillId="2" borderId="5" xfId="0" applyFont="1" applyFill="1" applyBorder="1" applyAlignment="1" applyProtection="1">
      <alignment/>
      <protection hidden="1" locked="0"/>
    </xf>
    <xf numFmtId="2" fontId="9" fillId="3" borderId="0" xfId="0" applyNumberFormat="1" applyFont="1" applyFill="1" applyAlignment="1" applyProtection="1">
      <alignment/>
      <protection hidden="1"/>
    </xf>
    <xf numFmtId="2" fontId="15" fillId="3" borderId="0" xfId="0" applyNumberFormat="1" applyFont="1" applyFill="1" applyAlignment="1" applyProtection="1">
      <alignment/>
      <protection hidden="1"/>
    </xf>
    <xf numFmtId="2" fontId="16" fillId="3" borderId="0" xfId="0" applyNumberFormat="1" applyFont="1" applyFill="1" applyAlignment="1" applyProtection="1">
      <alignment horizontal="center"/>
      <protection hidden="1"/>
    </xf>
    <xf numFmtId="0" fontId="18" fillId="3" borderId="0" xfId="0" applyFont="1" applyFill="1" applyAlignment="1" applyProtection="1">
      <alignment/>
      <protection hidden="1"/>
    </xf>
    <xf numFmtId="2" fontId="18" fillId="3" borderId="0" xfId="0" applyNumberFormat="1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2" fontId="18" fillId="3" borderId="0" xfId="0" applyNumberFormat="1" applyFont="1" applyFill="1" applyAlignment="1" applyProtection="1">
      <alignment horizontal="left"/>
      <protection hidden="1"/>
    </xf>
    <xf numFmtId="2" fontId="15" fillId="3" borderId="0" xfId="0" applyNumberFormat="1" applyFont="1" applyFill="1" applyBorder="1" applyAlignment="1" applyProtection="1">
      <alignment/>
      <protection hidden="1"/>
    </xf>
    <xf numFmtId="2" fontId="15" fillId="3" borderId="15" xfId="0" applyNumberFormat="1" applyFont="1" applyFill="1" applyBorder="1" applyAlignment="1" applyProtection="1">
      <alignment/>
      <protection hidden="1"/>
    </xf>
    <xf numFmtId="2" fontId="15" fillId="3" borderId="16" xfId="0" applyNumberFormat="1" applyFont="1" applyFill="1" applyBorder="1" applyAlignment="1" applyProtection="1">
      <alignment/>
      <protection hidden="1"/>
    </xf>
    <xf numFmtId="2" fontId="15" fillId="3" borderId="17" xfId="0" applyNumberFormat="1" applyFont="1" applyFill="1" applyBorder="1" applyAlignment="1" applyProtection="1">
      <alignment/>
      <protection hidden="1"/>
    </xf>
    <xf numFmtId="2" fontId="15" fillId="3" borderId="13" xfId="0" applyNumberFormat="1" applyFont="1" applyFill="1" applyBorder="1" applyAlignment="1" applyProtection="1">
      <alignment/>
      <protection hidden="1"/>
    </xf>
    <xf numFmtId="2" fontId="15" fillId="3" borderId="14" xfId="0" applyNumberFormat="1" applyFont="1" applyFill="1" applyBorder="1" applyAlignment="1" applyProtection="1">
      <alignment/>
      <protection hidden="1"/>
    </xf>
    <xf numFmtId="2" fontId="15" fillId="3" borderId="18" xfId="0" applyNumberFormat="1" applyFont="1" applyFill="1" applyBorder="1" applyAlignment="1" applyProtection="1">
      <alignment/>
      <protection hidden="1"/>
    </xf>
    <xf numFmtId="2" fontId="15" fillId="3" borderId="19" xfId="0" applyNumberFormat="1" applyFont="1" applyFill="1" applyBorder="1" applyAlignment="1" applyProtection="1">
      <alignment/>
      <protection hidden="1"/>
    </xf>
    <xf numFmtId="2" fontId="15" fillId="3" borderId="20" xfId="0" applyNumberFormat="1" applyFont="1" applyFill="1" applyBorder="1" applyAlignment="1" applyProtection="1">
      <alignment/>
      <protection hidden="1"/>
    </xf>
    <xf numFmtId="2" fontId="15" fillId="3" borderId="0" xfId="0" applyNumberFormat="1" applyFont="1" applyFill="1" applyAlignment="1" applyProtection="1">
      <alignment horizontal="right"/>
      <protection hidden="1"/>
    </xf>
    <xf numFmtId="0" fontId="0" fillId="3" borderId="0" xfId="0" applyFont="1" applyFill="1" applyAlignment="1" applyProtection="1">
      <alignment horizontal="left"/>
      <protection hidden="1"/>
    </xf>
    <xf numFmtId="165" fontId="5" fillId="3" borderId="0" xfId="0" applyNumberFormat="1" applyFont="1" applyFill="1" applyAlignment="1" applyProtection="1">
      <alignment/>
      <protection hidden="1" locked="0"/>
    </xf>
    <xf numFmtId="0" fontId="4" fillId="2" borderId="10" xfId="0" applyFont="1" applyFill="1" applyBorder="1" applyAlignment="1" applyProtection="1">
      <alignment/>
      <protection hidden="1" locked="0"/>
    </xf>
    <xf numFmtId="0" fontId="0" fillId="2" borderId="6" xfId="0" applyFont="1" applyFill="1" applyBorder="1" applyAlignment="1" applyProtection="1">
      <alignment/>
      <protection hidden="1"/>
    </xf>
    <xf numFmtId="0" fontId="20" fillId="2" borderId="0" xfId="0" applyFont="1" applyFill="1" applyBorder="1" applyAlignment="1" applyProtection="1">
      <alignment/>
      <protection hidden="1"/>
    </xf>
    <xf numFmtId="0" fontId="20" fillId="2" borderId="6" xfId="0" applyFont="1" applyFill="1" applyBorder="1" applyAlignment="1" applyProtection="1">
      <alignment/>
      <protection hidden="1"/>
    </xf>
    <xf numFmtId="0" fontId="4" fillId="2" borderId="2" xfId="0" applyFont="1" applyFill="1" applyBorder="1" applyAlignment="1" applyProtection="1">
      <alignment/>
      <protection hidden="1"/>
    </xf>
    <xf numFmtId="0" fontId="21" fillId="3" borderId="0" xfId="0" applyFont="1" applyFill="1" applyAlignment="1" applyProtection="1">
      <alignment horizontal="right" vertical="top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center" vertical="center" textRotation="90"/>
      <protection hidden="1"/>
    </xf>
    <xf numFmtId="0" fontId="21" fillId="3" borderId="0" xfId="0" applyFont="1" applyFill="1" applyAlignment="1" applyProtection="1">
      <alignment horizontal="left" vertical="top" wrapText="1"/>
      <protection hidden="1"/>
    </xf>
    <xf numFmtId="0" fontId="7" fillId="3" borderId="0" xfId="0" applyFont="1" applyFill="1" applyBorder="1" applyAlignment="1" applyProtection="1">
      <alignment horizontal="center" vertical="center" textRotation="90"/>
      <protection hidden="1"/>
    </xf>
    <xf numFmtId="2" fontId="12" fillId="7" borderId="0" xfId="0" applyNumberFormat="1" applyFont="1" applyFill="1" applyAlignment="1" applyProtection="1">
      <alignment horizontal="center"/>
      <protection locked="0"/>
    </xf>
    <xf numFmtId="2" fontId="17" fillId="3" borderId="0" xfId="0" applyNumberFormat="1" applyFont="1" applyFill="1" applyAlignment="1" applyProtection="1">
      <alignment horizontal="center"/>
      <protection hidden="1"/>
    </xf>
    <xf numFmtId="2" fontId="16" fillId="3" borderId="0" xfId="0" applyNumberFormat="1" applyFont="1" applyFill="1" applyAlignment="1" applyProtection="1">
      <alignment horizontal="left"/>
      <protection hidden="1"/>
    </xf>
    <xf numFmtId="2" fontId="11" fillId="3" borderId="0" xfId="0" applyNumberFormat="1" applyFont="1" applyFill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ill>
        <patternFill>
          <bgColor rgb="FFFFCC00"/>
        </patternFill>
      </fill>
      <border/>
    </dxf>
    <dxf>
      <fill>
        <patternFill>
          <bgColor rgb="FFFF9900"/>
        </patternFill>
      </fill>
      <border/>
    </dxf>
    <dxf>
      <fill>
        <patternFill patternType="solid">
          <bgColor rgb="FFFFCC00"/>
        </patternFill>
      </fill>
      <border/>
    </dxf>
    <dxf>
      <fill>
        <patternFill patternType="solid">
          <bgColor rgb="FFFF9900"/>
        </patternFill>
      </fill>
      <border/>
    </dxf>
    <dxf>
      <font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</border>
    </dxf>
    <dxf>
      <font>
        <color rgb="FF00CCFF"/>
      </font>
      <fill>
        <patternFill>
          <bgColor rgb="FF00CC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Relationship Id="rId3" Type="http://schemas.openxmlformats.org/officeDocument/2006/relationships/image" Target="../media/image21.jpeg" /><Relationship Id="rId4" Type="http://schemas.openxmlformats.org/officeDocument/2006/relationships/image" Target="../media/image22.jpeg" /><Relationship Id="rId5" Type="http://schemas.openxmlformats.org/officeDocument/2006/relationships/image" Target="../media/image23.jpeg" /><Relationship Id="rId6" Type="http://schemas.openxmlformats.org/officeDocument/2006/relationships/image" Target="../media/image24.jpeg" /><Relationship Id="rId7" Type="http://schemas.openxmlformats.org/officeDocument/2006/relationships/image" Target="../media/image25.jpeg" /><Relationship Id="rId8" Type="http://schemas.openxmlformats.org/officeDocument/2006/relationships/image" Target="../media/image26.jpeg" /><Relationship Id="rId9" Type="http://schemas.openxmlformats.org/officeDocument/2006/relationships/image" Target="../media/image27.jpeg" /><Relationship Id="rId10" Type="http://schemas.openxmlformats.org/officeDocument/2006/relationships/image" Target="../media/image28.jpeg" /><Relationship Id="rId11" Type="http://schemas.openxmlformats.org/officeDocument/2006/relationships/image" Target="../media/image29.jpeg" /><Relationship Id="rId12" Type="http://schemas.openxmlformats.org/officeDocument/2006/relationships/image" Target="../media/image30.jpeg" /><Relationship Id="rId13" Type="http://schemas.openxmlformats.org/officeDocument/2006/relationships/image" Target="../media/image31.jpeg" /><Relationship Id="rId14" Type="http://schemas.openxmlformats.org/officeDocument/2006/relationships/image" Target="../media/image32.jpeg" /><Relationship Id="rId15" Type="http://schemas.openxmlformats.org/officeDocument/2006/relationships/image" Target="../media/image33.jpeg" /><Relationship Id="rId16" Type="http://schemas.openxmlformats.org/officeDocument/2006/relationships/image" Target="../media/image34.jpeg" /><Relationship Id="rId17" Type="http://schemas.openxmlformats.org/officeDocument/2006/relationships/image" Target="../media/image35.jpeg" /><Relationship Id="rId18" Type="http://schemas.openxmlformats.org/officeDocument/2006/relationships/image" Target="../media/image3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34</xdr:row>
      <xdr:rowOff>123825</xdr:rowOff>
    </xdr:from>
    <xdr:to>
      <xdr:col>13</xdr:col>
      <xdr:colOff>1914525</xdr:colOff>
      <xdr:row>44</xdr:row>
      <xdr:rowOff>9525</xdr:rowOff>
    </xdr:to>
    <xdr:sp>
      <xdr:nvSpPr>
        <xdr:cNvPr id="1" name="Rectangle 61"/>
        <xdr:cNvSpPr>
          <a:spLocks/>
        </xdr:cNvSpPr>
      </xdr:nvSpPr>
      <xdr:spPr>
        <a:xfrm>
          <a:off x="6924675" y="6915150"/>
          <a:ext cx="1885950" cy="18859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4</xdr:row>
      <xdr:rowOff>47625</xdr:rowOff>
    </xdr:from>
    <xdr:to>
      <xdr:col>18</xdr:col>
      <xdr:colOff>104775</xdr:colOff>
      <xdr:row>4</xdr:row>
      <xdr:rowOff>171450</xdr:rowOff>
    </xdr:to>
    <xdr:sp>
      <xdr:nvSpPr>
        <xdr:cNvPr id="2" name="Line 32"/>
        <xdr:cNvSpPr>
          <a:spLocks/>
        </xdr:cNvSpPr>
      </xdr:nvSpPr>
      <xdr:spPr>
        <a:xfrm>
          <a:off x="14363700" y="838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</xdr:row>
      <xdr:rowOff>95250</xdr:rowOff>
    </xdr:from>
    <xdr:to>
      <xdr:col>15</xdr:col>
      <xdr:colOff>352425</xdr:colOff>
      <xdr:row>3</xdr:row>
      <xdr:rowOff>95250</xdr:rowOff>
    </xdr:to>
    <xdr:sp>
      <xdr:nvSpPr>
        <xdr:cNvPr id="3" name="Line 33"/>
        <xdr:cNvSpPr>
          <a:spLocks/>
        </xdr:cNvSpPr>
      </xdr:nvSpPr>
      <xdr:spPr>
        <a:xfrm>
          <a:off x="933450" y="685800"/>
          <a:ext cx="8553450" cy="0"/>
        </a:xfrm>
        <a:prstGeom prst="line">
          <a:avLst/>
        </a:prstGeom>
        <a:noFill/>
        <a:ln w="317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</xdr:row>
      <xdr:rowOff>161925</xdr:rowOff>
    </xdr:from>
    <xdr:to>
      <xdr:col>5</xdr:col>
      <xdr:colOff>247650</xdr:colOff>
      <xdr:row>3</xdr:row>
      <xdr:rowOff>0</xdr:rowOff>
    </xdr:to>
    <xdr:sp>
      <xdr:nvSpPr>
        <xdr:cNvPr id="4" name="Rectangle 34"/>
        <xdr:cNvSpPr>
          <a:spLocks/>
        </xdr:cNvSpPr>
      </xdr:nvSpPr>
      <xdr:spPr>
        <a:xfrm>
          <a:off x="942975" y="361950"/>
          <a:ext cx="1019175" cy="2286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112</xdr:row>
      <xdr:rowOff>9525</xdr:rowOff>
    </xdr:from>
    <xdr:to>
      <xdr:col>15</xdr:col>
      <xdr:colOff>333375</xdr:colOff>
      <xdr:row>112</xdr:row>
      <xdr:rowOff>9525</xdr:rowOff>
    </xdr:to>
    <xdr:sp>
      <xdr:nvSpPr>
        <xdr:cNvPr id="5" name="Line 58"/>
        <xdr:cNvSpPr>
          <a:spLocks/>
        </xdr:cNvSpPr>
      </xdr:nvSpPr>
      <xdr:spPr>
        <a:xfrm>
          <a:off x="914400" y="22402800"/>
          <a:ext cx="8553450" cy="0"/>
        </a:xfrm>
        <a:prstGeom prst="line">
          <a:avLst/>
        </a:prstGeom>
        <a:noFill/>
        <a:ln w="317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114300</xdr:rowOff>
    </xdr:from>
    <xdr:to>
      <xdr:col>13</xdr:col>
      <xdr:colOff>1895475</xdr:colOff>
      <xdr:row>28</xdr:row>
      <xdr:rowOff>47625</xdr:rowOff>
    </xdr:to>
    <xdr:sp>
      <xdr:nvSpPr>
        <xdr:cNvPr id="6" name="Rectangle 60"/>
        <xdr:cNvSpPr>
          <a:spLocks/>
        </xdr:cNvSpPr>
      </xdr:nvSpPr>
      <xdr:spPr>
        <a:xfrm>
          <a:off x="6896100" y="4505325"/>
          <a:ext cx="1895475" cy="11334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43</xdr:row>
      <xdr:rowOff>57150</xdr:rowOff>
    </xdr:from>
    <xdr:to>
      <xdr:col>13</xdr:col>
      <xdr:colOff>1914525</xdr:colOff>
      <xdr:row>52</xdr:row>
      <xdr:rowOff>142875</xdr:rowOff>
    </xdr:to>
    <xdr:sp>
      <xdr:nvSpPr>
        <xdr:cNvPr id="7" name="Rectangle 62"/>
        <xdr:cNvSpPr>
          <a:spLocks/>
        </xdr:cNvSpPr>
      </xdr:nvSpPr>
      <xdr:spPr>
        <a:xfrm>
          <a:off x="6924675" y="8648700"/>
          <a:ext cx="1885950" cy="18859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43</xdr:row>
      <xdr:rowOff>57150</xdr:rowOff>
    </xdr:from>
    <xdr:to>
      <xdr:col>13</xdr:col>
      <xdr:colOff>28575</xdr:colOff>
      <xdr:row>52</xdr:row>
      <xdr:rowOff>142875</xdr:rowOff>
    </xdr:to>
    <xdr:sp>
      <xdr:nvSpPr>
        <xdr:cNvPr id="8" name="Rectangle 63"/>
        <xdr:cNvSpPr>
          <a:spLocks/>
        </xdr:cNvSpPr>
      </xdr:nvSpPr>
      <xdr:spPr>
        <a:xfrm>
          <a:off x="5038725" y="8648700"/>
          <a:ext cx="1885950" cy="18859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57150</xdr:rowOff>
    </xdr:from>
    <xdr:to>
      <xdr:col>9</xdr:col>
      <xdr:colOff>561975</xdr:colOff>
      <xdr:row>52</xdr:row>
      <xdr:rowOff>142875</xdr:rowOff>
    </xdr:to>
    <xdr:sp>
      <xdr:nvSpPr>
        <xdr:cNvPr id="9" name="Rectangle 64"/>
        <xdr:cNvSpPr>
          <a:spLocks/>
        </xdr:cNvSpPr>
      </xdr:nvSpPr>
      <xdr:spPr>
        <a:xfrm>
          <a:off x="3152775" y="8648700"/>
          <a:ext cx="1885950" cy="188595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43</xdr:row>
      <xdr:rowOff>47625</xdr:rowOff>
    </xdr:from>
    <xdr:to>
      <xdr:col>7</xdr:col>
      <xdr:colOff>9525</xdr:colOff>
      <xdr:row>52</xdr:row>
      <xdr:rowOff>133350</xdr:rowOff>
    </xdr:to>
    <xdr:sp>
      <xdr:nvSpPr>
        <xdr:cNvPr id="10" name="Rectangle 65"/>
        <xdr:cNvSpPr>
          <a:spLocks/>
        </xdr:cNvSpPr>
      </xdr:nvSpPr>
      <xdr:spPr>
        <a:xfrm>
          <a:off x="1266825" y="8639175"/>
          <a:ext cx="1885950" cy="188595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58</xdr:row>
      <xdr:rowOff>66675</xdr:rowOff>
    </xdr:from>
    <xdr:to>
      <xdr:col>13</xdr:col>
      <xdr:colOff>1895475</xdr:colOff>
      <xdr:row>67</xdr:row>
      <xdr:rowOff>152400</xdr:rowOff>
    </xdr:to>
    <xdr:sp>
      <xdr:nvSpPr>
        <xdr:cNvPr id="11" name="Rectangle 66"/>
        <xdr:cNvSpPr>
          <a:spLocks/>
        </xdr:cNvSpPr>
      </xdr:nvSpPr>
      <xdr:spPr>
        <a:xfrm>
          <a:off x="6905625" y="11658600"/>
          <a:ext cx="1885950" cy="188595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58</xdr:row>
      <xdr:rowOff>66675</xdr:rowOff>
    </xdr:from>
    <xdr:to>
      <xdr:col>13</xdr:col>
      <xdr:colOff>9525</xdr:colOff>
      <xdr:row>67</xdr:row>
      <xdr:rowOff>152400</xdr:rowOff>
    </xdr:to>
    <xdr:sp>
      <xdr:nvSpPr>
        <xdr:cNvPr id="12" name="Rectangle 67"/>
        <xdr:cNvSpPr>
          <a:spLocks/>
        </xdr:cNvSpPr>
      </xdr:nvSpPr>
      <xdr:spPr>
        <a:xfrm>
          <a:off x="5019675" y="11658600"/>
          <a:ext cx="1885950" cy="188595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1133475</xdr:colOff>
      <xdr:row>58</xdr:row>
      <xdr:rowOff>66675</xdr:rowOff>
    </xdr:from>
    <xdr:to>
      <xdr:col>9</xdr:col>
      <xdr:colOff>542925</xdr:colOff>
      <xdr:row>67</xdr:row>
      <xdr:rowOff>152400</xdr:rowOff>
    </xdr:to>
    <xdr:sp>
      <xdr:nvSpPr>
        <xdr:cNvPr id="13" name="Rectangle 68"/>
        <xdr:cNvSpPr>
          <a:spLocks/>
        </xdr:cNvSpPr>
      </xdr:nvSpPr>
      <xdr:spPr>
        <a:xfrm>
          <a:off x="3133725" y="11658600"/>
          <a:ext cx="1885950" cy="188595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66675</xdr:rowOff>
    </xdr:from>
    <xdr:to>
      <xdr:col>6</xdr:col>
      <xdr:colOff>1133475</xdr:colOff>
      <xdr:row>67</xdr:row>
      <xdr:rowOff>152400</xdr:rowOff>
    </xdr:to>
    <xdr:sp>
      <xdr:nvSpPr>
        <xdr:cNvPr id="14" name="Rectangle 69"/>
        <xdr:cNvSpPr>
          <a:spLocks/>
        </xdr:cNvSpPr>
      </xdr:nvSpPr>
      <xdr:spPr>
        <a:xfrm>
          <a:off x="1247775" y="11658600"/>
          <a:ext cx="1885950" cy="188595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73</xdr:row>
      <xdr:rowOff>47625</xdr:rowOff>
    </xdr:from>
    <xdr:to>
      <xdr:col>13</xdr:col>
      <xdr:colOff>1905000</xdr:colOff>
      <xdr:row>82</xdr:row>
      <xdr:rowOff>133350</xdr:rowOff>
    </xdr:to>
    <xdr:sp>
      <xdr:nvSpPr>
        <xdr:cNvPr id="15" name="Rectangle 70"/>
        <xdr:cNvSpPr>
          <a:spLocks/>
        </xdr:cNvSpPr>
      </xdr:nvSpPr>
      <xdr:spPr>
        <a:xfrm>
          <a:off x="6915150" y="14639925"/>
          <a:ext cx="1885950" cy="188595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84</xdr:row>
      <xdr:rowOff>66675</xdr:rowOff>
    </xdr:from>
    <xdr:to>
      <xdr:col>13</xdr:col>
      <xdr:colOff>1895475</xdr:colOff>
      <xdr:row>93</xdr:row>
      <xdr:rowOff>152400</xdr:rowOff>
    </xdr:to>
    <xdr:sp>
      <xdr:nvSpPr>
        <xdr:cNvPr id="16" name="Rectangle 71"/>
        <xdr:cNvSpPr>
          <a:spLocks/>
        </xdr:cNvSpPr>
      </xdr:nvSpPr>
      <xdr:spPr>
        <a:xfrm>
          <a:off x="6905625" y="16859250"/>
          <a:ext cx="1885950" cy="18859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73</xdr:row>
      <xdr:rowOff>47625</xdr:rowOff>
    </xdr:from>
    <xdr:to>
      <xdr:col>13</xdr:col>
      <xdr:colOff>19050</xdr:colOff>
      <xdr:row>82</xdr:row>
      <xdr:rowOff>133350</xdr:rowOff>
    </xdr:to>
    <xdr:sp>
      <xdr:nvSpPr>
        <xdr:cNvPr id="17" name="Rectangle 72"/>
        <xdr:cNvSpPr>
          <a:spLocks/>
        </xdr:cNvSpPr>
      </xdr:nvSpPr>
      <xdr:spPr>
        <a:xfrm>
          <a:off x="5029200" y="14639925"/>
          <a:ext cx="1885950" cy="18859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47625</xdr:rowOff>
    </xdr:from>
    <xdr:to>
      <xdr:col>9</xdr:col>
      <xdr:colOff>552450</xdr:colOff>
      <xdr:row>82</xdr:row>
      <xdr:rowOff>133350</xdr:rowOff>
    </xdr:to>
    <xdr:sp>
      <xdr:nvSpPr>
        <xdr:cNvPr id="18" name="Rectangle 73"/>
        <xdr:cNvSpPr>
          <a:spLocks/>
        </xdr:cNvSpPr>
      </xdr:nvSpPr>
      <xdr:spPr>
        <a:xfrm>
          <a:off x="3143250" y="14639925"/>
          <a:ext cx="1885950" cy="188595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73</xdr:row>
      <xdr:rowOff>47625</xdr:rowOff>
    </xdr:from>
    <xdr:to>
      <xdr:col>7</xdr:col>
      <xdr:colOff>0</xdr:colOff>
      <xdr:row>82</xdr:row>
      <xdr:rowOff>133350</xdr:rowOff>
    </xdr:to>
    <xdr:sp>
      <xdr:nvSpPr>
        <xdr:cNvPr id="19" name="Rectangle 74"/>
        <xdr:cNvSpPr>
          <a:spLocks/>
        </xdr:cNvSpPr>
      </xdr:nvSpPr>
      <xdr:spPr>
        <a:xfrm>
          <a:off x="1257300" y="14639925"/>
          <a:ext cx="1885950" cy="188595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84</xdr:row>
      <xdr:rowOff>66675</xdr:rowOff>
    </xdr:from>
    <xdr:to>
      <xdr:col>13</xdr:col>
      <xdr:colOff>9525</xdr:colOff>
      <xdr:row>93</xdr:row>
      <xdr:rowOff>152400</xdr:rowOff>
    </xdr:to>
    <xdr:sp>
      <xdr:nvSpPr>
        <xdr:cNvPr id="20" name="Rectangle 75"/>
        <xdr:cNvSpPr>
          <a:spLocks/>
        </xdr:cNvSpPr>
      </xdr:nvSpPr>
      <xdr:spPr>
        <a:xfrm>
          <a:off x="5019675" y="16859250"/>
          <a:ext cx="1885950" cy="188595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1133475</xdr:colOff>
      <xdr:row>84</xdr:row>
      <xdr:rowOff>66675</xdr:rowOff>
    </xdr:from>
    <xdr:to>
      <xdr:col>9</xdr:col>
      <xdr:colOff>542925</xdr:colOff>
      <xdr:row>93</xdr:row>
      <xdr:rowOff>152400</xdr:rowOff>
    </xdr:to>
    <xdr:sp>
      <xdr:nvSpPr>
        <xdr:cNvPr id="21" name="Rectangle 76"/>
        <xdr:cNvSpPr>
          <a:spLocks/>
        </xdr:cNvSpPr>
      </xdr:nvSpPr>
      <xdr:spPr>
        <a:xfrm>
          <a:off x="3133725" y="16859250"/>
          <a:ext cx="1885950" cy="188595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142875</xdr:rowOff>
    </xdr:from>
    <xdr:to>
      <xdr:col>15</xdr:col>
      <xdr:colOff>333375</xdr:colOff>
      <xdr:row>8</xdr:row>
      <xdr:rowOff>142875</xdr:rowOff>
    </xdr:to>
    <xdr:sp>
      <xdr:nvSpPr>
        <xdr:cNvPr id="1" name="Line 3"/>
        <xdr:cNvSpPr>
          <a:spLocks/>
        </xdr:cNvSpPr>
      </xdr:nvSpPr>
      <xdr:spPr>
        <a:xfrm>
          <a:off x="790575" y="1647825"/>
          <a:ext cx="6019800" cy="0"/>
        </a:xfrm>
        <a:prstGeom prst="line">
          <a:avLst/>
        </a:prstGeom>
        <a:noFill/>
        <a:ln w="317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75</xdr:row>
      <xdr:rowOff>142875</xdr:rowOff>
    </xdr:from>
    <xdr:to>
      <xdr:col>15</xdr:col>
      <xdr:colOff>333375</xdr:colOff>
      <xdr:row>75</xdr:row>
      <xdr:rowOff>142875</xdr:rowOff>
    </xdr:to>
    <xdr:sp>
      <xdr:nvSpPr>
        <xdr:cNvPr id="2" name="Line 41"/>
        <xdr:cNvSpPr>
          <a:spLocks/>
        </xdr:cNvSpPr>
      </xdr:nvSpPr>
      <xdr:spPr>
        <a:xfrm>
          <a:off x="790575" y="12563475"/>
          <a:ext cx="6019800" cy="0"/>
        </a:xfrm>
        <a:prstGeom prst="line">
          <a:avLst/>
        </a:prstGeom>
        <a:noFill/>
        <a:ln w="317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71</xdr:row>
      <xdr:rowOff>0</xdr:rowOff>
    </xdr:from>
    <xdr:to>
      <xdr:col>16</xdr:col>
      <xdr:colOff>152400</xdr:colOff>
      <xdr:row>71</xdr:row>
      <xdr:rowOff>0</xdr:rowOff>
    </xdr:to>
    <xdr:sp>
      <xdr:nvSpPr>
        <xdr:cNvPr id="3" name="Line 43"/>
        <xdr:cNvSpPr>
          <a:spLocks/>
        </xdr:cNvSpPr>
      </xdr:nvSpPr>
      <xdr:spPr>
        <a:xfrm>
          <a:off x="304800" y="11715750"/>
          <a:ext cx="7038975" cy="0"/>
        </a:xfrm>
        <a:prstGeom prst="line">
          <a:avLst/>
        </a:prstGeom>
        <a:noFill/>
        <a:ln w="9525" cmpd="sng">
          <a:solidFill>
            <a:srgbClr val="00CC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304800</xdr:colOff>
      <xdr:row>0</xdr:row>
      <xdr:rowOff>114300</xdr:rowOff>
    </xdr:from>
    <xdr:to>
      <xdr:col>10</xdr:col>
      <xdr:colOff>247650</xdr:colOff>
      <xdr:row>3</xdr:row>
      <xdr:rowOff>85725</xdr:rowOff>
    </xdr:to>
    <xdr:sp>
      <xdr:nvSpPr>
        <xdr:cNvPr id="4" name="Rectangle 440"/>
        <xdr:cNvSpPr>
          <a:spLocks/>
        </xdr:cNvSpPr>
      </xdr:nvSpPr>
      <xdr:spPr>
        <a:xfrm>
          <a:off x="304800" y="114300"/>
          <a:ext cx="2847975" cy="60960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wsystems@telefonica.ne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wsystems@telefonica.net" TargetMode="External" /><Relationship Id="rId2" Type="http://schemas.openxmlformats.org/officeDocument/2006/relationships/hyperlink" Target="mailto:awsystems@telefonica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AF121"/>
  <sheetViews>
    <sheetView tabSelected="1" workbookViewId="0" topLeftCell="A1">
      <selection activeCell="I19" sqref="I19"/>
    </sheetView>
  </sheetViews>
  <sheetFormatPr defaultColWidth="9.140625" defaultRowHeight="15.75" customHeight="1"/>
  <cols>
    <col min="1" max="1" width="11.421875" style="1" customWidth="1"/>
    <col min="2" max="2" width="4.28125" style="1" customWidth="1"/>
    <col min="3" max="4" width="2.8515625" style="1" customWidth="1"/>
    <col min="5" max="6" width="4.28125" style="1" customWidth="1"/>
    <col min="7" max="7" width="17.140625" style="1" customWidth="1"/>
    <col min="8" max="8" width="12.8515625" style="1" customWidth="1"/>
    <col min="9" max="9" width="7.140625" style="1" customWidth="1"/>
    <col min="10" max="10" width="12.140625" style="1" customWidth="1"/>
    <col min="11" max="11" width="7.140625" style="1" customWidth="1"/>
    <col min="12" max="12" width="6.421875" style="2" customWidth="1"/>
    <col min="13" max="13" width="10.57421875" style="1" customWidth="1"/>
    <col min="14" max="14" width="29.28125" style="1" customWidth="1"/>
    <col min="15" max="15" width="4.28125" style="32" customWidth="1"/>
    <col min="16" max="16" width="7.140625" style="1" customWidth="1"/>
    <col min="17" max="17" width="71.28125" style="1" customWidth="1"/>
    <col min="18" max="18" width="10.7109375" style="11" hidden="1" customWidth="1"/>
    <col min="19" max="19" width="10.7109375" style="3" hidden="1" customWidth="1"/>
    <col min="20" max="20" width="3.8515625" style="3" hidden="1" customWidth="1"/>
    <col min="21" max="35" width="10.7109375" style="1" hidden="1" customWidth="1"/>
    <col min="36" max="48" width="11.421875" style="1" hidden="1" customWidth="1"/>
    <col min="49" max="16384" width="11.421875" style="1" customWidth="1"/>
  </cols>
  <sheetData>
    <row r="2" spans="2:16" ht="15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4"/>
      <c r="N2" s="4"/>
      <c r="O2" s="31"/>
      <c r="P2" s="4"/>
    </row>
    <row r="3" spans="2:31" ht="1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4"/>
      <c r="N3" s="4"/>
      <c r="O3" s="31"/>
      <c r="P3" s="4"/>
      <c r="AE3" s="3"/>
    </row>
    <row r="4" spans="2:31" ht="15.7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4"/>
      <c r="N4" s="4"/>
      <c r="O4" s="31"/>
      <c r="P4" s="4"/>
      <c r="R4" s="10"/>
      <c r="S4" s="10" t="s">
        <v>64</v>
      </c>
      <c r="T4" s="10"/>
      <c r="U4" s="11"/>
      <c r="V4" s="11"/>
      <c r="W4" s="11"/>
      <c r="X4" s="11"/>
      <c r="Y4" s="11"/>
      <c r="Z4" s="11"/>
      <c r="AA4" s="11"/>
      <c r="AB4" s="11"/>
      <c r="AC4" s="11"/>
      <c r="AD4" s="11"/>
      <c r="AE4" s="3"/>
    </row>
    <row r="5" spans="2:31" ht="15.75" customHeight="1" thickBot="1">
      <c r="B5" s="4"/>
      <c r="C5" s="9"/>
      <c r="D5" s="4" t="s">
        <v>5</v>
      </c>
      <c r="E5" s="4"/>
      <c r="F5" s="4"/>
      <c r="G5" s="4"/>
      <c r="H5" s="4"/>
      <c r="I5" s="4"/>
      <c r="J5" s="4"/>
      <c r="K5" s="4"/>
      <c r="L5" s="5"/>
      <c r="M5" s="4"/>
      <c r="N5" s="4"/>
      <c r="O5" s="86"/>
      <c r="P5" s="4"/>
      <c r="R5" s="10"/>
      <c r="S5" s="12"/>
      <c r="T5" s="10"/>
      <c r="U5" s="11"/>
      <c r="V5" s="13">
        <v>1</v>
      </c>
      <c r="W5" s="14">
        <v>1</v>
      </c>
      <c r="X5" s="14" t="str">
        <f>" "</f>
        <v> </v>
      </c>
      <c r="Y5" s="14"/>
      <c r="Z5" s="14"/>
      <c r="AA5" s="14"/>
      <c r="AB5" s="14"/>
      <c r="AC5" s="14"/>
      <c r="AD5" s="14"/>
      <c r="AE5" s="3"/>
    </row>
    <row r="6" spans="2:31" ht="15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86"/>
      <c r="P6" s="4"/>
      <c r="T6" s="10"/>
      <c r="U6" s="11"/>
      <c r="V6" s="10"/>
      <c r="W6" s="15">
        <v>2</v>
      </c>
      <c r="X6" s="10" t="s">
        <v>18</v>
      </c>
      <c r="Y6" s="10"/>
      <c r="Z6" s="10"/>
      <c r="AA6" s="10"/>
      <c r="AB6" s="10"/>
      <c r="AC6" s="10"/>
      <c r="AD6" s="10"/>
      <c r="AE6" s="3"/>
    </row>
    <row r="7" spans="2:31" ht="15.75" customHeight="1">
      <c r="B7" s="4"/>
      <c r="C7" s="4"/>
      <c r="D7" s="4"/>
      <c r="E7" s="4" t="s">
        <v>0</v>
      </c>
      <c r="F7" s="4"/>
      <c r="G7" s="4"/>
      <c r="H7" s="24"/>
      <c r="I7" s="24"/>
      <c r="J7" s="24"/>
      <c r="K7" s="24"/>
      <c r="L7" s="24"/>
      <c r="M7" s="4"/>
      <c r="N7" s="4"/>
      <c r="O7" s="89" t="str">
        <f>IF(S109=R109," ","FALTA INFORMACIÓN")</f>
        <v>FALTA INFORMACIÓN</v>
      </c>
      <c r="P7" s="4"/>
      <c r="R7" s="11">
        <v>1</v>
      </c>
      <c r="S7" s="12">
        <f aca="true" t="shared" si="0" ref="S7:S15">IF(OR(L7&lt;&gt;"",K7&lt;&gt;"",J7&lt;&gt;"",I7&lt;&gt;"",H7&lt;&gt;""),1,0)</f>
        <v>0</v>
      </c>
      <c r="T7" s="10"/>
      <c r="U7" s="11"/>
      <c r="V7" s="10"/>
      <c r="W7" s="15">
        <v>3</v>
      </c>
      <c r="X7" s="10" t="s">
        <v>19</v>
      </c>
      <c r="Y7" s="10"/>
      <c r="Z7" s="10"/>
      <c r="AA7" s="10"/>
      <c r="AB7" s="10"/>
      <c r="AC7" s="10"/>
      <c r="AD7" s="10"/>
      <c r="AE7" s="3"/>
    </row>
    <row r="8" spans="2:31" ht="15.75" customHeight="1">
      <c r="B8" s="4"/>
      <c r="C8" s="4"/>
      <c r="D8" s="4"/>
      <c r="E8" s="4" t="s">
        <v>1</v>
      </c>
      <c r="F8" s="4"/>
      <c r="G8" s="4"/>
      <c r="H8" s="24"/>
      <c r="I8" s="24"/>
      <c r="J8" s="24"/>
      <c r="K8" s="24"/>
      <c r="L8" s="24"/>
      <c r="M8" s="4"/>
      <c r="N8" s="7"/>
      <c r="O8" s="89"/>
      <c r="P8" s="4"/>
      <c r="R8" s="11">
        <v>1</v>
      </c>
      <c r="S8" s="12">
        <f t="shared" si="0"/>
        <v>0</v>
      </c>
      <c r="T8" s="10"/>
      <c r="U8" s="11"/>
      <c r="V8" s="10"/>
      <c r="W8" s="15">
        <v>4</v>
      </c>
      <c r="X8" s="10" t="s">
        <v>20</v>
      </c>
      <c r="Y8" s="10"/>
      <c r="Z8" s="10"/>
      <c r="AA8" s="10"/>
      <c r="AB8" s="10"/>
      <c r="AC8" s="10"/>
      <c r="AD8" s="10"/>
      <c r="AE8" s="3"/>
    </row>
    <row r="9" spans="2:31" ht="15.75" customHeight="1" thickBot="1">
      <c r="B9" s="4"/>
      <c r="C9" s="4"/>
      <c r="D9" s="4"/>
      <c r="E9" s="4" t="s">
        <v>67</v>
      </c>
      <c r="F9" s="4"/>
      <c r="G9" s="4"/>
      <c r="H9" s="24"/>
      <c r="I9" s="24"/>
      <c r="J9" s="24"/>
      <c r="K9" s="24"/>
      <c r="L9" s="24"/>
      <c r="M9" s="4"/>
      <c r="N9" s="4"/>
      <c r="O9" s="89"/>
      <c r="P9" s="4"/>
      <c r="R9" s="11">
        <v>1</v>
      </c>
      <c r="S9" s="12">
        <f t="shared" si="0"/>
        <v>0</v>
      </c>
      <c r="T9" s="29"/>
      <c r="U9" s="10"/>
      <c r="V9" s="10"/>
      <c r="W9" s="16">
        <v>5</v>
      </c>
      <c r="X9" s="17" t="s">
        <v>21</v>
      </c>
      <c r="Y9" s="17"/>
      <c r="Z9" s="17"/>
      <c r="AA9" s="17"/>
      <c r="AB9" s="17"/>
      <c r="AC9" s="17"/>
      <c r="AD9" s="17"/>
      <c r="AE9" s="3"/>
    </row>
    <row r="10" spans="2:31" ht="15.75" customHeight="1">
      <c r="B10" s="4"/>
      <c r="C10" s="4"/>
      <c r="D10" s="4"/>
      <c r="E10" s="4" t="s">
        <v>2</v>
      </c>
      <c r="F10" s="4"/>
      <c r="G10" s="4"/>
      <c r="H10" s="24"/>
      <c r="I10" s="24"/>
      <c r="J10" s="24"/>
      <c r="K10" s="24"/>
      <c r="L10" s="24"/>
      <c r="M10" s="4"/>
      <c r="N10" s="4"/>
      <c r="O10" s="89"/>
      <c r="P10" s="4"/>
      <c r="R10" s="11">
        <v>1</v>
      </c>
      <c r="S10" s="12">
        <f t="shared" si="0"/>
        <v>0</v>
      </c>
      <c r="U10" s="11"/>
      <c r="V10" s="10"/>
      <c r="W10" s="10"/>
      <c r="X10" s="10"/>
      <c r="Y10" s="10"/>
      <c r="Z10" s="10"/>
      <c r="AA10" s="10"/>
      <c r="AB10" s="10"/>
      <c r="AC10" s="10"/>
      <c r="AD10" s="10"/>
      <c r="AE10" s="3"/>
    </row>
    <row r="11" spans="2:31" ht="15.75" customHeight="1">
      <c r="B11" s="4"/>
      <c r="C11" s="4"/>
      <c r="D11" s="4"/>
      <c r="E11" s="4" t="s">
        <v>101</v>
      </c>
      <c r="F11" s="4"/>
      <c r="G11" s="4"/>
      <c r="H11" s="24"/>
      <c r="I11" s="24"/>
      <c r="J11" s="24"/>
      <c r="K11" s="24"/>
      <c r="L11" s="24"/>
      <c r="M11" s="4"/>
      <c r="N11" s="4"/>
      <c r="O11" s="89"/>
      <c r="P11" s="4"/>
      <c r="R11" s="11">
        <v>1</v>
      </c>
      <c r="S11" s="12">
        <f t="shared" si="0"/>
        <v>0</v>
      </c>
      <c r="U11" s="11"/>
      <c r="V11" s="10"/>
      <c r="W11" s="10"/>
      <c r="X11" s="10"/>
      <c r="Y11" s="10"/>
      <c r="Z11" s="10"/>
      <c r="AA11" s="10"/>
      <c r="AB11" s="10"/>
      <c r="AC11" s="10"/>
      <c r="AD11" s="10"/>
      <c r="AE11" s="3"/>
    </row>
    <row r="12" spans="2:31" ht="15.75" customHeight="1">
      <c r="B12" s="4"/>
      <c r="C12" s="4"/>
      <c r="D12" s="4"/>
      <c r="E12" s="4" t="s">
        <v>4</v>
      </c>
      <c r="F12" s="4"/>
      <c r="G12" s="4"/>
      <c r="H12" s="24"/>
      <c r="I12" s="24"/>
      <c r="J12" s="24"/>
      <c r="K12" s="24"/>
      <c r="L12" s="24"/>
      <c r="M12" s="4"/>
      <c r="N12" s="4"/>
      <c r="O12" s="89"/>
      <c r="P12" s="4"/>
      <c r="S12" s="12">
        <f t="shared" si="0"/>
        <v>0</v>
      </c>
      <c r="U12" s="11"/>
      <c r="V12" s="10"/>
      <c r="W12" s="10"/>
      <c r="X12" s="10"/>
      <c r="Y12" s="10"/>
      <c r="Z12" s="10"/>
      <c r="AA12" s="10"/>
      <c r="AB12" s="10"/>
      <c r="AC12" s="10"/>
      <c r="AD12" s="10"/>
      <c r="AE12" s="3"/>
    </row>
    <row r="13" spans="2:31" ht="15.75" customHeight="1">
      <c r="B13" s="4"/>
      <c r="C13" s="4"/>
      <c r="D13" s="4"/>
      <c r="E13" s="4" t="s">
        <v>102</v>
      </c>
      <c r="F13" s="4"/>
      <c r="G13" s="4"/>
      <c r="H13" s="24"/>
      <c r="I13" s="24"/>
      <c r="J13" s="24"/>
      <c r="K13" s="24"/>
      <c r="L13" s="24"/>
      <c r="M13" s="4"/>
      <c r="N13" s="4"/>
      <c r="O13" s="89"/>
      <c r="P13" s="4"/>
      <c r="S13" s="12">
        <f t="shared" si="0"/>
        <v>0</v>
      </c>
      <c r="U13" s="11"/>
      <c r="V13" s="10"/>
      <c r="W13" s="10"/>
      <c r="X13" s="10"/>
      <c r="Y13" s="10"/>
      <c r="Z13" s="10"/>
      <c r="AA13" s="10"/>
      <c r="AB13" s="10"/>
      <c r="AC13" s="10"/>
      <c r="AD13" s="10"/>
      <c r="AE13" s="3"/>
    </row>
    <row r="14" spans="2:31" ht="15.75" customHeight="1" thickBot="1">
      <c r="B14" s="4"/>
      <c r="C14" s="4"/>
      <c r="D14" s="4"/>
      <c r="E14" s="4" t="s">
        <v>103</v>
      </c>
      <c r="F14" s="4"/>
      <c r="G14" s="4"/>
      <c r="H14" s="24"/>
      <c r="I14" s="24"/>
      <c r="J14" s="24"/>
      <c r="K14" s="24"/>
      <c r="L14" s="24"/>
      <c r="M14" s="4"/>
      <c r="N14" s="4"/>
      <c r="O14" s="89"/>
      <c r="P14" s="4"/>
      <c r="S14" s="12">
        <f t="shared" si="0"/>
        <v>0</v>
      </c>
      <c r="U14" s="11"/>
      <c r="V14" s="10"/>
      <c r="W14" s="10"/>
      <c r="X14" s="10"/>
      <c r="Y14" s="10"/>
      <c r="Z14" s="10"/>
      <c r="AA14" s="10"/>
      <c r="AB14" s="10"/>
      <c r="AC14" s="10"/>
      <c r="AD14" s="10"/>
      <c r="AE14" s="3"/>
    </row>
    <row r="15" spans="2:31" ht="15.75" customHeight="1" thickBot="1">
      <c r="B15" s="4"/>
      <c r="C15" s="4"/>
      <c r="D15" s="4"/>
      <c r="E15" s="4"/>
      <c r="F15" s="85" t="s">
        <v>104</v>
      </c>
      <c r="G15" s="88" t="s">
        <v>105</v>
      </c>
      <c r="H15" s="88"/>
      <c r="I15" s="88"/>
      <c r="J15" s="88"/>
      <c r="K15" s="88"/>
      <c r="L15" s="88"/>
      <c r="M15" s="88"/>
      <c r="N15" s="4"/>
      <c r="O15" s="89"/>
      <c r="P15" s="4"/>
      <c r="R15" s="11">
        <v>1</v>
      </c>
      <c r="S15" s="12">
        <f t="shared" si="0"/>
        <v>0</v>
      </c>
      <c r="T15" s="10"/>
      <c r="U15" s="11"/>
      <c r="V15" s="13">
        <v>1</v>
      </c>
      <c r="W15" s="18">
        <v>1</v>
      </c>
      <c r="X15" s="14" t="str">
        <f>" "</f>
        <v> </v>
      </c>
      <c r="Y15" s="14"/>
      <c r="Z15" s="14"/>
      <c r="AA15" s="14"/>
      <c r="AB15" s="14"/>
      <c r="AC15" s="14"/>
      <c r="AD15" s="14"/>
      <c r="AE15" s="3"/>
    </row>
    <row r="16" spans="2:31" ht="15.75" customHeight="1">
      <c r="B16" s="4"/>
      <c r="C16" s="4"/>
      <c r="D16" s="4"/>
      <c r="E16" s="4"/>
      <c r="F16" s="4"/>
      <c r="G16" s="88"/>
      <c r="H16" s="88"/>
      <c r="I16" s="88"/>
      <c r="J16" s="88"/>
      <c r="K16" s="88"/>
      <c r="L16" s="88"/>
      <c r="M16" s="88"/>
      <c r="N16" s="4"/>
      <c r="O16" s="89"/>
      <c r="P16" s="4"/>
      <c r="S16" s="12"/>
      <c r="T16" s="10"/>
      <c r="U16" s="11"/>
      <c r="V16" s="10"/>
      <c r="W16" s="15">
        <v>2</v>
      </c>
      <c r="X16" s="10" t="s">
        <v>22</v>
      </c>
      <c r="Y16" s="10"/>
      <c r="Z16" s="10"/>
      <c r="AA16" s="10"/>
      <c r="AB16" s="10"/>
      <c r="AC16" s="10"/>
      <c r="AD16" s="10"/>
      <c r="AE16" s="3"/>
    </row>
    <row r="17" spans="2:31" ht="15.75" customHeight="1" thickBot="1">
      <c r="B17" s="4"/>
      <c r="C17" s="9"/>
      <c r="D17" s="4" t="s">
        <v>6</v>
      </c>
      <c r="E17" s="4"/>
      <c r="F17" s="4"/>
      <c r="G17" s="4"/>
      <c r="H17" s="4"/>
      <c r="I17" s="4"/>
      <c r="J17" s="4"/>
      <c r="K17" s="4"/>
      <c r="L17" s="5"/>
      <c r="M17" s="4"/>
      <c r="N17" s="4"/>
      <c r="O17" s="89"/>
      <c r="P17" s="4"/>
      <c r="S17" s="12"/>
      <c r="T17" s="10"/>
      <c r="U17" s="11"/>
      <c r="V17" s="10"/>
      <c r="W17" s="16">
        <v>3</v>
      </c>
      <c r="X17" s="17" t="s">
        <v>23</v>
      </c>
      <c r="Y17" s="17"/>
      <c r="Z17" s="17"/>
      <c r="AA17" s="17"/>
      <c r="AB17" s="17"/>
      <c r="AC17" s="17"/>
      <c r="AD17" s="17"/>
      <c r="AE17" s="3"/>
    </row>
    <row r="18" spans="2:31" ht="15.7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4"/>
      <c r="N18" s="4"/>
      <c r="O18" s="89"/>
      <c r="P18" s="4"/>
      <c r="S18" s="12"/>
      <c r="T18" s="10"/>
      <c r="U18" s="11"/>
      <c r="V18" s="10"/>
      <c r="W18" s="10"/>
      <c r="X18" s="10"/>
      <c r="Y18" s="10"/>
      <c r="Z18" s="10"/>
      <c r="AA18" s="10"/>
      <c r="AB18" s="10"/>
      <c r="AC18" s="10"/>
      <c r="AD18" s="10"/>
      <c r="AE18" s="3"/>
    </row>
    <row r="19" spans="2:31" ht="15.75" customHeight="1" thickBot="1">
      <c r="B19" s="4"/>
      <c r="C19" s="4"/>
      <c r="D19" s="4"/>
      <c r="E19" s="4" t="s">
        <v>98</v>
      </c>
      <c r="F19" s="4"/>
      <c r="G19" s="4"/>
      <c r="H19" s="4"/>
      <c r="I19" s="4"/>
      <c r="J19" s="4"/>
      <c r="K19" s="4"/>
      <c r="L19" s="5" t="str">
        <f>VLOOKUP(AA20,AB20:AD22,2)</f>
        <v> </v>
      </c>
      <c r="M19" s="4"/>
      <c r="N19" s="4"/>
      <c r="O19" s="89"/>
      <c r="P19" s="4"/>
      <c r="R19" s="11">
        <v>1</v>
      </c>
      <c r="S19" s="12">
        <f>IF(L19=" ",0,1)</f>
        <v>0</v>
      </c>
      <c r="T19" s="10"/>
      <c r="U19" s="11"/>
      <c r="V19" s="10"/>
      <c r="W19" s="10"/>
      <c r="X19" s="10"/>
      <c r="Y19" s="10"/>
      <c r="Z19" s="10"/>
      <c r="AA19" s="10"/>
      <c r="AB19" s="10"/>
      <c r="AC19" s="10"/>
      <c r="AD19" s="10"/>
      <c r="AE19" s="3"/>
    </row>
    <row r="20" spans="2:31" ht="15.75" customHeight="1" thickBot="1">
      <c r="B20" s="4"/>
      <c r="C20" s="4"/>
      <c r="D20" s="4"/>
      <c r="E20" s="4" t="s">
        <v>7</v>
      </c>
      <c r="F20" s="4"/>
      <c r="G20" s="4"/>
      <c r="H20" s="4"/>
      <c r="I20" s="4"/>
      <c r="J20" s="4"/>
      <c r="K20" s="4"/>
      <c r="L20" s="5" t="str">
        <f>VLOOKUP(V5,W5:X9,2)</f>
        <v> </v>
      </c>
      <c r="M20" s="4"/>
      <c r="N20" s="4"/>
      <c r="O20" s="89"/>
      <c r="P20" s="4"/>
      <c r="R20" s="11">
        <v>1</v>
      </c>
      <c r="S20" s="12">
        <f>IF(L20=" ",0,1)</f>
        <v>0</v>
      </c>
      <c r="T20" s="10"/>
      <c r="U20" s="11"/>
      <c r="V20" s="13">
        <v>1</v>
      </c>
      <c r="W20" s="18">
        <v>1</v>
      </c>
      <c r="X20" s="14" t="str">
        <f>" "</f>
        <v> </v>
      </c>
      <c r="Y20" s="14"/>
      <c r="Z20" s="14"/>
      <c r="AA20" s="80">
        <v>1</v>
      </c>
      <c r="AB20" s="18">
        <v>1</v>
      </c>
      <c r="AC20" s="10" t="s">
        <v>65</v>
      </c>
      <c r="AD20" s="14"/>
      <c r="AE20" s="3"/>
    </row>
    <row r="21" spans="2:31" ht="15.75" customHeight="1">
      <c r="B21" s="4"/>
      <c r="C21" s="4"/>
      <c r="D21" s="4"/>
      <c r="E21" s="4"/>
      <c r="F21" s="4"/>
      <c r="G21" s="4"/>
      <c r="H21" s="4"/>
      <c r="I21" s="5" t="str">
        <f>IF(V5=W9,"Especificar: "," ")</f>
        <v> </v>
      </c>
      <c r="J21" s="23"/>
      <c r="K21" s="4"/>
      <c r="L21" s="5"/>
      <c r="M21" s="4"/>
      <c r="N21" s="4"/>
      <c r="O21" s="89"/>
      <c r="P21" s="4"/>
      <c r="R21" s="11">
        <v>1</v>
      </c>
      <c r="S21" s="12">
        <f>IF(OR(I21=" ",AND(I21&lt;&gt;" ",J21&lt;&gt;"")),1,0)</f>
        <v>1</v>
      </c>
      <c r="T21" s="10"/>
      <c r="U21" s="11"/>
      <c r="V21" s="10"/>
      <c r="W21" s="15">
        <v>2</v>
      </c>
      <c r="X21" s="10" t="s">
        <v>17</v>
      </c>
      <c r="Y21" s="10"/>
      <c r="Z21" s="10"/>
      <c r="AA21" s="10"/>
      <c r="AB21" s="15">
        <v>2</v>
      </c>
      <c r="AC21" s="10" t="s">
        <v>99</v>
      </c>
      <c r="AD21" s="10"/>
      <c r="AE21" s="3"/>
    </row>
    <row r="22" spans="2:31" ht="15.75" customHeight="1">
      <c r="B22" s="4"/>
      <c r="C22" s="4"/>
      <c r="D22" s="4"/>
      <c r="E22" s="4" t="s">
        <v>58</v>
      </c>
      <c r="F22" s="4"/>
      <c r="G22" s="4"/>
      <c r="H22" s="4"/>
      <c r="I22" s="4"/>
      <c r="J22" s="4"/>
      <c r="K22" s="4"/>
      <c r="L22" s="5"/>
      <c r="M22" s="4"/>
      <c r="N22" s="4"/>
      <c r="O22" s="87" t="str">
        <f>IF(S109=R109," ","FALTA INFORMACIÓN")</f>
        <v>FALTA INFORMACIÓN</v>
      </c>
      <c r="P22" s="4"/>
      <c r="S22" s="12"/>
      <c r="T22" s="10"/>
      <c r="U22" s="11"/>
      <c r="V22" s="10"/>
      <c r="W22" s="15">
        <v>3</v>
      </c>
      <c r="X22" s="10" t="s">
        <v>24</v>
      </c>
      <c r="Y22" s="10"/>
      <c r="Z22" s="10"/>
      <c r="AA22" s="10"/>
      <c r="AB22" s="15">
        <v>3</v>
      </c>
      <c r="AC22" s="10" t="s">
        <v>100</v>
      </c>
      <c r="AD22" s="10"/>
      <c r="AE22" s="3"/>
    </row>
    <row r="23" spans="2:31" ht="15.75" customHeight="1" thickBot="1">
      <c r="B23" s="4"/>
      <c r="C23" s="4"/>
      <c r="D23" s="4"/>
      <c r="E23" s="4"/>
      <c r="F23" s="4"/>
      <c r="G23" s="5" t="s">
        <v>37</v>
      </c>
      <c r="H23" s="25"/>
      <c r="I23" s="4" t="s">
        <v>77</v>
      </c>
      <c r="J23" s="4"/>
      <c r="K23" s="4"/>
      <c r="L23" s="5"/>
      <c r="M23" s="4"/>
      <c r="N23" s="4"/>
      <c r="O23" s="87"/>
      <c r="P23" s="4"/>
      <c r="R23" s="11">
        <v>1</v>
      </c>
      <c r="S23" s="12">
        <f>IF(H23&lt;&gt;"",1,0)</f>
        <v>0</v>
      </c>
      <c r="T23" s="10"/>
      <c r="U23" s="11"/>
      <c r="V23" s="10"/>
      <c r="W23" s="16">
        <v>4</v>
      </c>
      <c r="X23" s="17" t="s">
        <v>25</v>
      </c>
      <c r="Y23" s="17"/>
      <c r="Z23" s="17"/>
      <c r="AA23" s="17"/>
      <c r="AB23" s="16">
        <v>4</v>
      </c>
      <c r="AC23" s="17"/>
      <c r="AD23" s="17"/>
      <c r="AE23" s="3"/>
    </row>
    <row r="24" spans="2:31" ht="15.75" customHeight="1" thickBot="1">
      <c r="B24" s="4"/>
      <c r="C24" s="4"/>
      <c r="D24" s="4"/>
      <c r="E24" s="4"/>
      <c r="F24" s="4"/>
      <c r="G24" s="5" t="s">
        <v>38</v>
      </c>
      <c r="H24" s="25"/>
      <c r="I24" s="4" t="s">
        <v>77</v>
      </c>
      <c r="J24" s="4"/>
      <c r="K24" s="4"/>
      <c r="L24" s="5"/>
      <c r="M24" s="4"/>
      <c r="N24" s="4"/>
      <c r="O24" s="87"/>
      <c r="P24" s="4"/>
      <c r="R24" s="11">
        <v>1</v>
      </c>
      <c r="S24" s="12">
        <f>IF(H24&lt;&gt;"",1,0)</f>
        <v>0</v>
      </c>
      <c r="T24" s="10"/>
      <c r="U24" s="11"/>
      <c r="V24" s="10"/>
      <c r="W24" s="10"/>
      <c r="X24" s="10"/>
      <c r="Y24" s="10"/>
      <c r="Z24" s="10"/>
      <c r="AA24" s="10"/>
      <c r="AB24" s="10"/>
      <c r="AC24" s="10"/>
      <c r="AD24" s="10"/>
      <c r="AE24" s="3"/>
    </row>
    <row r="25" spans="2:31" ht="15.75" customHeight="1" thickBot="1">
      <c r="B25" s="4"/>
      <c r="C25" s="4"/>
      <c r="D25" s="4"/>
      <c r="E25" s="4"/>
      <c r="F25" s="4"/>
      <c r="G25" s="5" t="s">
        <v>39</v>
      </c>
      <c r="H25" s="25"/>
      <c r="I25" s="4" t="s">
        <v>77</v>
      </c>
      <c r="J25" s="4"/>
      <c r="K25" s="4"/>
      <c r="L25" s="5"/>
      <c r="M25" s="4"/>
      <c r="N25" s="4"/>
      <c r="O25" s="87"/>
      <c r="P25" s="4"/>
      <c r="R25" s="11">
        <v>1</v>
      </c>
      <c r="S25" s="12">
        <f>IF(H25&lt;&gt;"",1,0)</f>
        <v>0</v>
      </c>
      <c r="T25" s="10"/>
      <c r="U25" s="11"/>
      <c r="V25" s="13">
        <v>1</v>
      </c>
      <c r="W25" s="18">
        <v>1</v>
      </c>
      <c r="X25" s="14" t="str">
        <f>" "</f>
        <v> </v>
      </c>
      <c r="Y25" s="14"/>
      <c r="Z25" s="14" t="str">
        <f>" "</f>
        <v> </v>
      </c>
      <c r="AA25" s="14" t="str">
        <f>" "</f>
        <v> </v>
      </c>
      <c r="AB25" s="14"/>
      <c r="AC25" s="14"/>
      <c r="AD25" s="14"/>
      <c r="AE25" s="3"/>
    </row>
    <row r="26" spans="2:31" ht="15.75" customHeight="1">
      <c r="B26" s="4"/>
      <c r="C26" s="4"/>
      <c r="D26" s="4"/>
      <c r="E26" s="4"/>
      <c r="F26" s="4"/>
      <c r="G26" s="5" t="s">
        <v>40</v>
      </c>
      <c r="H26" s="25"/>
      <c r="I26" s="4" t="s">
        <v>77</v>
      </c>
      <c r="J26" s="4"/>
      <c r="K26" s="4"/>
      <c r="L26" s="5"/>
      <c r="M26" s="4"/>
      <c r="N26" s="4"/>
      <c r="O26" s="87"/>
      <c r="P26" s="4"/>
      <c r="R26" s="11">
        <v>1</v>
      </c>
      <c r="S26" s="12">
        <f>IF(H26&lt;&gt;"",1,0)</f>
        <v>0</v>
      </c>
      <c r="T26" s="10"/>
      <c r="U26" s="11"/>
      <c r="V26" s="10"/>
      <c r="W26" s="15">
        <v>2</v>
      </c>
      <c r="X26" s="10" t="str">
        <f aca="true" t="shared" si="1" ref="X26:X32">IF($V$20=1," ",IF(OR($V$20=$W$21,$V$20=$W$22),Z26,AA26))</f>
        <v> </v>
      </c>
      <c r="Y26" s="10"/>
      <c r="Z26" s="10" t="s">
        <v>36</v>
      </c>
      <c r="AA26" s="10" t="s">
        <v>30</v>
      </c>
      <c r="AC26" s="10"/>
      <c r="AD26" s="10"/>
      <c r="AE26" s="3"/>
    </row>
    <row r="27" spans="2:31" ht="15.75" customHeight="1">
      <c r="B27" s="4"/>
      <c r="C27" s="4"/>
      <c r="D27" s="4"/>
      <c r="E27" s="4" t="s">
        <v>8</v>
      </c>
      <c r="F27" s="4"/>
      <c r="G27" s="4"/>
      <c r="H27" s="4"/>
      <c r="I27" s="4"/>
      <c r="J27" s="4"/>
      <c r="K27" s="4"/>
      <c r="L27" s="5" t="str">
        <f>VLOOKUP(V15,W15:X17,2)</f>
        <v> </v>
      </c>
      <c r="M27" s="4"/>
      <c r="N27" s="4"/>
      <c r="O27" s="87"/>
      <c r="P27" s="4"/>
      <c r="R27" s="11">
        <v>1</v>
      </c>
      <c r="S27" s="12">
        <f>IF(L27=" ",0,1)</f>
        <v>0</v>
      </c>
      <c r="T27" s="10"/>
      <c r="U27" s="11"/>
      <c r="V27" s="10"/>
      <c r="W27" s="15">
        <v>3</v>
      </c>
      <c r="X27" s="10" t="str">
        <f t="shared" si="1"/>
        <v> </v>
      </c>
      <c r="Y27" s="10"/>
      <c r="Z27" s="10" t="s">
        <v>28</v>
      </c>
      <c r="AA27" s="10" t="s">
        <v>31</v>
      </c>
      <c r="AC27" s="10"/>
      <c r="AD27" s="10"/>
      <c r="AE27" s="3"/>
    </row>
    <row r="28" spans="2:31" ht="15.75" customHeight="1">
      <c r="B28" s="4"/>
      <c r="C28" s="4"/>
      <c r="D28" s="4"/>
      <c r="E28" s="4" t="s">
        <v>9</v>
      </c>
      <c r="F28" s="4"/>
      <c r="G28" s="4"/>
      <c r="H28" s="4"/>
      <c r="I28" s="4"/>
      <c r="J28" s="4"/>
      <c r="K28" s="4"/>
      <c r="L28" s="5" t="str">
        <f>VLOOKUP(V20,W20:X23,2)</f>
        <v> </v>
      </c>
      <c r="M28" s="4"/>
      <c r="N28" s="4"/>
      <c r="O28" s="87"/>
      <c r="P28" s="4"/>
      <c r="R28" s="11">
        <v>1</v>
      </c>
      <c r="S28" s="12">
        <f>IF(L28=" ",0,1)</f>
        <v>0</v>
      </c>
      <c r="T28" s="10"/>
      <c r="U28" s="11"/>
      <c r="V28" s="10"/>
      <c r="W28" s="15">
        <v>4</v>
      </c>
      <c r="X28" s="10" t="str">
        <f t="shared" si="1"/>
        <v> </v>
      </c>
      <c r="Y28" s="10"/>
      <c r="Z28" s="10" t="s">
        <v>27</v>
      </c>
      <c r="AA28" s="10" t="s">
        <v>32</v>
      </c>
      <c r="AC28" s="10"/>
      <c r="AD28" s="10"/>
      <c r="AE28" s="3"/>
    </row>
    <row r="29" spans="2:31" ht="15.75" customHeight="1">
      <c r="B29" s="4"/>
      <c r="C29" s="4"/>
      <c r="D29" s="4"/>
      <c r="E29" s="4" t="s">
        <v>10</v>
      </c>
      <c r="F29" s="4"/>
      <c r="G29" s="4"/>
      <c r="H29" s="4"/>
      <c r="I29" s="4"/>
      <c r="J29" s="4"/>
      <c r="K29" s="4"/>
      <c r="L29" s="5" t="str">
        <f>VLOOKUP(V25,W25:X32,2)</f>
        <v> </v>
      </c>
      <c r="M29" s="4"/>
      <c r="N29" s="4"/>
      <c r="O29" s="87"/>
      <c r="P29" s="4"/>
      <c r="R29" s="11">
        <v>1</v>
      </c>
      <c r="S29" s="12">
        <f>IF(L29=" ",0,1)</f>
        <v>0</v>
      </c>
      <c r="T29" s="10"/>
      <c r="U29" s="11"/>
      <c r="V29" s="10"/>
      <c r="W29" s="15">
        <v>5</v>
      </c>
      <c r="X29" s="10" t="str">
        <f t="shared" si="1"/>
        <v> </v>
      </c>
      <c r="Y29" s="10"/>
      <c r="Z29" s="10" t="s">
        <v>26</v>
      </c>
      <c r="AA29" s="10" t="s">
        <v>33</v>
      </c>
      <c r="AC29" s="10"/>
      <c r="AD29" s="10"/>
      <c r="AE29" s="3"/>
    </row>
    <row r="30" spans="2:31" ht="15.75" customHeight="1">
      <c r="B30" s="4"/>
      <c r="C30" s="4"/>
      <c r="D30" s="4"/>
      <c r="E30" s="78" t="str">
        <f>IF(AND(OR(V20=W21,V20=W22),V25=W31),"Especificar"," ")</f>
        <v> </v>
      </c>
      <c r="F30" s="4"/>
      <c r="G30" s="4"/>
      <c r="H30" s="4"/>
      <c r="I30" s="4"/>
      <c r="J30" s="25"/>
      <c r="K30" s="4" t="str">
        <f>IF(AND(OR(V20=W21,V20=W22),V25=W31),"kN/m²"," ")</f>
        <v> </v>
      </c>
      <c r="L30" s="5"/>
      <c r="M30" s="4"/>
      <c r="N30" s="4"/>
      <c r="O30" s="87"/>
      <c r="P30" s="4"/>
      <c r="R30" s="11">
        <v>1</v>
      </c>
      <c r="S30" s="12">
        <f>IF(OR(E30=" ",AND(E30&lt;&gt;" ",J30&lt;&gt;"")),1,0)</f>
        <v>1</v>
      </c>
      <c r="T30" s="10"/>
      <c r="U30" s="11"/>
      <c r="V30" s="10"/>
      <c r="W30" s="15">
        <v>6</v>
      </c>
      <c r="X30" s="10" t="str">
        <f t="shared" si="1"/>
        <v> </v>
      </c>
      <c r="Y30" s="10"/>
      <c r="Z30" s="10" t="s">
        <v>29</v>
      </c>
      <c r="AA30" s="10" t="s">
        <v>34</v>
      </c>
      <c r="AC30" s="10"/>
      <c r="AD30" s="10"/>
      <c r="AE30" s="3"/>
    </row>
    <row r="31" spans="2:31" ht="15.75" customHeight="1">
      <c r="B31" s="4"/>
      <c r="C31" s="4"/>
      <c r="D31" s="4"/>
      <c r="E31" s="4" t="str">
        <f>IF(AND(V20=W21,V25=W32),"Número de plantas"," ")</f>
        <v> </v>
      </c>
      <c r="F31" s="4"/>
      <c r="G31" s="4"/>
      <c r="H31" s="4"/>
      <c r="I31" s="4"/>
      <c r="J31" s="79"/>
      <c r="K31" s="4"/>
      <c r="L31" s="5"/>
      <c r="M31" s="4"/>
      <c r="N31" s="4"/>
      <c r="O31" s="87"/>
      <c r="P31" s="4"/>
      <c r="R31" s="11">
        <v>1</v>
      </c>
      <c r="S31" s="12">
        <f>IF(OR(E31=" ",AND(E31&lt;&gt;" ",J31&lt;&gt;"")),1,0)</f>
        <v>1</v>
      </c>
      <c r="T31" s="10"/>
      <c r="U31" s="11"/>
      <c r="V31" s="10"/>
      <c r="W31" s="15">
        <v>7</v>
      </c>
      <c r="X31" s="10" t="str">
        <f t="shared" si="1"/>
        <v> </v>
      </c>
      <c r="Y31" s="10"/>
      <c r="Z31" s="10" t="s">
        <v>21</v>
      </c>
      <c r="AA31" s="10" t="s">
        <v>35</v>
      </c>
      <c r="AC31" s="10"/>
      <c r="AD31" s="10"/>
      <c r="AE31" s="3"/>
    </row>
    <row r="32" spans="2:30" ht="15.75" customHeight="1" thickBot="1">
      <c r="B32" s="4"/>
      <c r="C32" s="4"/>
      <c r="D32" s="4"/>
      <c r="E32" s="4" t="str">
        <f>IF(AND(V20=W21,V25=W32),"Tipo de entorno"," ")</f>
        <v> </v>
      </c>
      <c r="F32" s="4"/>
      <c r="G32" s="4"/>
      <c r="H32" s="4"/>
      <c r="I32" s="4"/>
      <c r="J32" s="4"/>
      <c r="K32" s="4"/>
      <c r="L32" s="5" t="str">
        <f>VLOOKUP(V34,W34:X39,2)</f>
        <v> </v>
      </c>
      <c r="M32" s="4"/>
      <c r="N32" s="4"/>
      <c r="O32" s="87" t="str">
        <f>IF(S109=R109," ","FALTA INFORMACIÓN")</f>
        <v>FALTA INFORMACIÓN</v>
      </c>
      <c r="P32" s="4"/>
      <c r="R32" s="11">
        <v>1</v>
      </c>
      <c r="S32" s="12">
        <f>IF(OR(E32=" ",AND(E32&lt;&gt;" ",L32&lt;&gt;" ")),1,0)</f>
        <v>1</v>
      </c>
      <c r="W32" s="16">
        <v>8</v>
      </c>
      <c r="X32" s="17" t="str">
        <f t="shared" si="1"/>
        <v> </v>
      </c>
      <c r="Y32" s="17"/>
      <c r="Z32" s="17" t="str">
        <f>IF(V20=W21,"Según otros parámetros"," ")</f>
        <v> </v>
      </c>
      <c r="AA32" s="17" t="str">
        <f>" "</f>
        <v> </v>
      </c>
      <c r="AB32" s="17" t="str">
        <f>" "</f>
        <v> </v>
      </c>
      <c r="AC32" s="17"/>
      <c r="AD32" s="17"/>
    </row>
    <row r="33" spans="2:31" ht="15.75" customHeight="1" thickBot="1"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4"/>
      <c r="N33" s="4"/>
      <c r="O33" s="87"/>
      <c r="P33" s="4"/>
      <c r="S33" s="12"/>
      <c r="T33" s="10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3"/>
    </row>
    <row r="34" spans="2:30" ht="15.75" customHeight="1" thickBot="1">
      <c r="B34" s="4"/>
      <c r="C34" s="9"/>
      <c r="D34" s="4" t="s">
        <v>11</v>
      </c>
      <c r="E34" s="4"/>
      <c r="F34" s="4"/>
      <c r="G34" s="4"/>
      <c r="H34" s="4"/>
      <c r="I34" s="4"/>
      <c r="J34" s="4" t="s">
        <v>85</v>
      </c>
      <c r="K34" s="4"/>
      <c r="L34" s="5"/>
      <c r="M34" s="4"/>
      <c r="N34" s="4"/>
      <c r="O34" s="87"/>
      <c r="P34" s="4"/>
      <c r="S34" s="12"/>
      <c r="T34" s="10"/>
      <c r="V34" s="13">
        <v>2</v>
      </c>
      <c r="W34" s="18">
        <v>1</v>
      </c>
      <c r="X34" s="14" t="str">
        <f>" "</f>
        <v> </v>
      </c>
      <c r="Y34" s="14"/>
      <c r="Z34" s="14"/>
      <c r="AA34" s="14"/>
      <c r="AB34" s="14"/>
      <c r="AC34" s="14"/>
      <c r="AD34" s="14"/>
    </row>
    <row r="35" spans="2:30" ht="15.7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4"/>
      <c r="N35" s="4"/>
      <c r="O35" s="87"/>
      <c r="P35" s="4"/>
      <c r="S35" s="12"/>
      <c r="T35" s="10"/>
      <c r="W35" s="15">
        <v>2</v>
      </c>
      <c r="X35" s="10" t="str">
        <f>IF($E$32&lt;&gt;" ",Y35," ")</f>
        <v> </v>
      </c>
      <c r="Y35" s="10" t="s">
        <v>86</v>
      </c>
      <c r="Z35" s="10"/>
      <c r="AA35" s="10"/>
      <c r="AB35" s="10"/>
      <c r="AC35" s="10"/>
      <c r="AD35" s="10"/>
    </row>
    <row r="36" spans="2:30" ht="15.75" customHeight="1">
      <c r="B36" s="4"/>
      <c r="C36" s="4"/>
      <c r="D36" s="4"/>
      <c r="E36" s="4" t="s">
        <v>16</v>
      </c>
      <c r="F36" s="4"/>
      <c r="G36" s="4"/>
      <c r="H36" s="4"/>
      <c r="I36" s="4"/>
      <c r="J36" s="4"/>
      <c r="K36" s="4"/>
      <c r="L36" s="5"/>
      <c r="M36" s="4"/>
      <c r="N36" s="4"/>
      <c r="O36" s="87"/>
      <c r="P36" s="4"/>
      <c r="S36" s="12"/>
      <c r="T36" s="10"/>
      <c r="W36" s="15">
        <v>3</v>
      </c>
      <c r="X36" s="10" t="str">
        <f>IF($E$32&lt;&gt;" ",Y36," ")</f>
        <v> </v>
      </c>
      <c r="Y36" s="10" t="s">
        <v>87</v>
      </c>
      <c r="Z36" s="10"/>
      <c r="AA36" s="10"/>
      <c r="AB36" s="10"/>
      <c r="AC36" s="10"/>
      <c r="AD36" s="10"/>
    </row>
    <row r="37" spans="2:30" ht="15.75" customHeight="1">
      <c r="B37" s="4"/>
      <c r="C37" s="4"/>
      <c r="D37" s="4"/>
      <c r="E37" s="4"/>
      <c r="F37" s="4"/>
      <c r="G37" s="5" t="s">
        <v>41</v>
      </c>
      <c r="H37" s="25"/>
      <c r="I37" s="4" t="s">
        <v>3</v>
      </c>
      <c r="J37" s="4"/>
      <c r="K37" s="4"/>
      <c r="L37" s="5"/>
      <c r="M37" s="4"/>
      <c r="N37" s="4"/>
      <c r="O37" s="87"/>
      <c r="P37" s="4"/>
      <c r="R37" s="11">
        <v>1</v>
      </c>
      <c r="S37" s="12">
        <f>IF(H37&lt;&gt;"",1,0)</f>
        <v>0</v>
      </c>
      <c r="T37" s="10"/>
      <c r="W37" s="15">
        <v>4</v>
      </c>
      <c r="X37" s="10" t="str">
        <f>IF($E$32&lt;&gt;" ",Y37," ")</f>
        <v> </v>
      </c>
      <c r="Y37" s="10" t="s">
        <v>88</v>
      </c>
      <c r="Z37" s="10"/>
      <c r="AA37" s="10"/>
      <c r="AB37" s="10"/>
      <c r="AC37" s="10"/>
      <c r="AD37" s="10"/>
    </row>
    <row r="38" spans="2:25" ht="15.75" customHeight="1">
      <c r="B38" s="4"/>
      <c r="C38" s="4"/>
      <c r="D38" s="4"/>
      <c r="E38" s="4"/>
      <c r="F38" s="4" t="s">
        <v>12</v>
      </c>
      <c r="G38" s="4"/>
      <c r="H38" s="4"/>
      <c r="I38" s="4"/>
      <c r="J38" s="4"/>
      <c r="K38" s="4"/>
      <c r="L38" s="5" t="str">
        <f>VLOOKUP(V41,W41:X45,2)</f>
        <v> </v>
      </c>
      <c r="M38" s="4"/>
      <c r="N38" s="4"/>
      <c r="O38" s="87"/>
      <c r="P38" s="4"/>
      <c r="R38" s="11">
        <v>1</v>
      </c>
      <c r="S38" s="12">
        <f>IF(L38=" ",0,1)</f>
        <v>0</v>
      </c>
      <c r="T38" s="10"/>
      <c r="W38" s="15">
        <v>5</v>
      </c>
      <c r="X38" s="10" t="str">
        <f>IF($E$32&lt;&gt;" ",Y38," ")</f>
        <v> </v>
      </c>
      <c r="Y38" s="10" t="s">
        <v>89</v>
      </c>
    </row>
    <row r="39" spans="2:30" ht="15.75" customHeight="1" thickBot="1">
      <c r="B39" s="4"/>
      <c r="C39" s="4"/>
      <c r="D39" s="4"/>
      <c r="E39" s="4"/>
      <c r="F39" s="4"/>
      <c r="G39" s="4"/>
      <c r="H39" s="4"/>
      <c r="I39" s="5" t="str">
        <f>IF(OR(V41=W42,V41=W43),"Indicar distancia d ="," ")</f>
        <v> </v>
      </c>
      <c r="J39" s="25"/>
      <c r="K39" s="4" t="str">
        <f>IF(OR(V41=W42,V41=W43),"mm"," ")</f>
        <v> </v>
      </c>
      <c r="L39" s="5"/>
      <c r="M39" s="4"/>
      <c r="N39" s="4"/>
      <c r="O39" s="87"/>
      <c r="P39" s="4"/>
      <c r="R39" s="11">
        <v>1</v>
      </c>
      <c r="S39" s="12">
        <f>IF(OR(I39=" ",AND(I39&lt;&gt;" ",J39&lt;&gt;"")),1,0)</f>
        <v>1</v>
      </c>
      <c r="T39" s="10"/>
      <c r="W39" s="16">
        <v>6</v>
      </c>
      <c r="X39" s="17" t="str">
        <f>IF($E$32&lt;&gt;" ",Y39," ")</f>
        <v> </v>
      </c>
      <c r="Y39" s="17" t="s">
        <v>90</v>
      </c>
      <c r="Z39" s="17"/>
      <c r="AA39" s="17"/>
      <c r="AB39" s="17"/>
      <c r="AC39" s="17"/>
      <c r="AD39" s="17"/>
    </row>
    <row r="40" spans="2:31" ht="15.75" customHeight="1" thickBot="1">
      <c r="B40" s="4"/>
      <c r="C40" s="4"/>
      <c r="D40" s="4"/>
      <c r="E40" s="4"/>
      <c r="F40" s="4" t="s">
        <v>14</v>
      </c>
      <c r="G40" s="4"/>
      <c r="H40" s="4"/>
      <c r="I40" s="4"/>
      <c r="J40" s="6"/>
      <c r="K40" s="4"/>
      <c r="L40" s="5" t="str">
        <f>VLOOKUP(V47,W47:X49,2)</f>
        <v> </v>
      </c>
      <c r="M40" s="4"/>
      <c r="N40" s="4"/>
      <c r="O40" s="87"/>
      <c r="P40" s="4"/>
      <c r="R40" s="11">
        <v>1</v>
      </c>
      <c r="S40" s="12">
        <f>IF(L40=" ",0,1)</f>
        <v>0</v>
      </c>
      <c r="T40" s="10"/>
      <c r="AE40" s="3"/>
    </row>
    <row r="41" spans="2:31" ht="15.75" customHeight="1" thickBot="1">
      <c r="B41" s="4"/>
      <c r="C41" s="4"/>
      <c r="D41" s="4"/>
      <c r="E41" s="4"/>
      <c r="F41" s="4" t="s">
        <v>13</v>
      </c>
      <c r="G41" s="4"/>
      <c r="H41" s="4"/>
      <c r="I41" s="4"/>
      <c r="J41" s="6"/>
      <c r="K41" s="4"/>
      <c r="L41" s="5" t="str">
        <f>VLOOKUP(U41,W41:X45,2)</f>
        <v> </v>
      </c>
      <c r="M41" s="4"/>
      <c r="N41" s="4"/>
      <c r="O41" s="87"/>
      <c r="P41" s="4"/>
      <c r="R41" s="11">
        <v>1</v>
      </c>
      <c r="S41" s="12">
        <f>IF(L41=" ",0,1)</f>
        <v>0</v>
      </c>
      <c r="T41" s="10"/>
      <c r="U41" s="13">
        <v>1</v>
      </c>
      <c r="V41" s="13">
        <v>1</v>
      </c>
      <c r="W41" s="18">
        <v>1</v>
      </c>
      <c r="X41" s="14" t="str">
        <f>" "</f>
        <v> </v>
      </c>
      <c r="Y41" s="14"/>
      <c r="Z41" s="14"/>
      <c r="AA41" s="14"/>
      <c r="AB41" s="14"/>
      <c r="AC41" s="14"/>
      <c r="AD41" s="14"/>
      <c r="AE41" s="3"/>
    </row>
    <row r="42" spans="2:31" ht="15.75" customHeight="1">
      <c r="B42" s="4"/>
      <c r="C42" s="4"/>
      <c r="D42" s="4"/>
      <c r="E42" s="4"/>
      <c r="F42" s="4"/>
      <c r="G42" s="4"/>
      <c r="H42" s="4"/>
      <c r="I42" s="5" t="str">
        <f>IF(OR(U41=W42,U41=W43),"Indicar distancia d ="," ")</f>
        <v> </v>
      </c>
      <c r="J42" s="25"/>
      <c r="K42" s="4" t="str">
        <f>IF(OR(U41=W42,U41=W43),"mm"," ")</f>
        <v> </v>
      </c>
      <c r="L42" s="5"/>
      <c r="M42" s="4"/>
      <c r="N42" s="4"/>
      <c r="O42" s="87" t="str">
        <f>IF(S109=R109," ","FALTA INFORMACIÓN")</f>
        <v>FALTA INFORMACIÓN</v>
      </c>
      <c r="P42" s="4"/>
      <c r="R42" s="11">
        <v>1</v>
      </c>
      <c r="S42" s="12">
        <f>IF(OR(I42=" ",AND(I42&lt;&gt;" ",J42&lt;&gt;"")),1,0)</f>
        <v>1</v>
      </c>
      <c r="T42" s="10"/>
      <c r="U42" s="11"/>
      <c r="V42" s="11"/>
      <c r="W42" s="15">
        <v>2</v>
      </c>
      <c r="X42" s="10" t="s">
        <v>42</v>
      </c>
      <c r="Y42" s="10"/>
      <c r="Z42" s="10"/>
      <c r="AA42" s="10"/>
      <c r="AB42" s="10"/>
      <c r="AC42" s="10"/>
      <c r="AD42" s="10"/>
      <c r="AE42" s="3"/>
    </row>
    <row r="43" spans="2:31" ht="15.75" customHeight="1">
      <c r="B43" s="4"/>
      <c r="C43" s="4"/>
      <c r="D43" s="4"/>
      <c r="E43" s="4"/>
      <c r="F43" s="4" t="s">
        <v>15</v>
      </c>
      <c r="G43" s="4"/>
      <c r="H43" s="4"/>
      <c r="I43" s="4"/>
      <c r="J43" s="6"/>
      <c r="K43" s="4"/>
      <c r="L43" s="5" t="str">
        <f>VLOOKUP(U47,W47:X49,2)</f>
        <v> </v>
      </c>
      <c r="M43" s="4"/>
      <c r="N43" s="4"/>
      <c r="O43" s="87"/>
      <c r="P43" s="4"/>
      <c r="R43" s="11">
        <v>1</v>
      </c>
      <c r="S43" s="12">
        <f>IF(L43=" ",0,1)</f>
        <v>0</v>
      </c>
      <c r="T43" s="10"/>
      <c r="U43" s="11"/>
      <c r="V43" s="11"/>
      <c r="W43" s="15">
        <v>3</v>
      </c>
      <c r="X43" s="10" t="s">
        <v>43</v>
      </c>
      <c r="Y43" s="10"/>
      <c r="Z43" s="10"/>
      <c r="AA43" s="10"/>
      <c r="AB43" s="10"/>
      <c r="AC43" s="10"/>
      <c r="AD43" s="10"/>
      <c r="AE43" s="3"/>
    </row>
    <row r="44" spans="2:31" ht="15.7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4"/>
      <c r="N44" s="4"/>
      <c r="O44" s="87"/>
      <c r="P44" s="4"/>
      <c r="S44" s="12"/>
      <c r="U44" s="11"/>
      <c r="V44" s="11"/>
      <c r="W44" s="15">
        <v>4</v>
      </c>
      <c r="X44" s="10" t="s">
        <v>44</v>
      </c>
      <c r="Y44" s="10"/>
      <c r="Z44" s="10"/>
      <c r="AA44" s="10"/>
      <c r="AB44" s="10"/>
      <c r="AC44" s="10"/>
      <c r="AD44" s="10"/>
      <c r="AE44" s="3"/>
    </row>
    <row r="45" spans="2:31" ht="15.75" customHeight="1" thickBot="1"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 s="4"/>
      <c r="N45" s="4"/>
      <c r="O45" s="87"/>
      <c r="P45" s="4"/>
      <c r="S45" s="12"/>
      <c r="U45" s="11"/>
      <c r="V45" s="11"/>
      <c r="W45" s="16">
        <v>5</v>
      </c>
      <c r="X45" s="17" t="s">
        <v>45</v>
      </c>
      <c r="Y45" s="17"/>
      <c r="Z45" s="17"/>
      <c r="AA45" s="17"/>
      <c r="AB45" s="17"/>
      <c r="AC45" s="17"/>
      <c r="AD45" s="17"/>
      <c r="AE45" s="3"/>
    </row>
    <row r="46" spans="2:31" ht="15.75" customHeight="1" thickBot="1"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4"/>
      <c r="N46" s="4"/>
      <c r="O46" s="87"/>
      <c r="P46" s="4"/>
      <c r="S46" s="1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3"/>
    </row>
    <row r="47" spans="2:31" ht="15.75" customHeight="1" thickBot="1"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 s="4"/>
      <c r="N47" s="4"/>
      <c r="O47" s="87"/>
      <c r="P47" s="4"/>
      <c r="S47" s="12"/>
      <c r="U47" s="13">
        <v>1</v>
      </c>
      <c r="V47" s="13">
        <v>1</v>
      </c>
      <c r="W47" s="18">
        <v>1</v>
      </c>
      <c r="X47" s="14" t="str">
        <f>" "</f>
        <v> </v>
      </c>
      <c r="Y47" s="14"/>
      <c r="Z47" s="14"/>
      <c r="AA47" s="14"/>
      <c r="AB47" s="14"/>
      <c r="AC47" s="14"/>
      <c r="AD47" s="14"/>
      <c r="AE47" s="3"/>
    </row>
    <row r="48" spans="2:31" ht="15.7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  <c r="M48" s="4"/>
      <c r="N48" s="4"/>
      <c r="O48" s="87"/>
      <c r="P48" s="4"/>
      <c r="S48" s="12"/>
      <c r="T48" s="10"/>
      <c r="U48" s="11"/>
      <c r="V48" s="11"/>
      <c r="W48" s="15">
        <v>2</v>
      </c>
      <c r="X48" s="10" t="s">
        <v>46</v>
      </c>
      <c r="Y48" s="10"/>
      <c r="Z48" s="10"/>
      <c r="AA48" s="10"/>
      <c r="AB48" s="10"/>
      <c r="AC48" s="10"/>
      <c r="AD48" s="10"/>
      <c r="AE48" s="3"/>
    </row>
    <row r="49" spans="2:31" ht="15.75" customHeight="1" thickBot="1">
      <c r="B49" s="4"/>
      <c r="C49" s="4"/>
      <c r="D49" s="4"/>
      <c r="E49" s="4"/>
      <c r="F49" s="4"/>
      <c r="G49" s="4"/>
      <c r="H49" s="4"/>
      <c r="I49" s="4"/>
      <c r="J49" s="4"/>
      <c r="K49" s="4"/>
      <c r="L49" s="5"/>
      <c r="M49" s="4"/>
      <c r="N49" s="4"/>
      <c r="O49" s="87"/>
      <c r="P49" s="4"/>
      <c r="S49" s="12"/>
      <c r="T49" s="10"/>
      <c r="U49" s="11"/>
      <c r="V49" s="11"/>
      <c r="W49" s="16">
        <v>3</v>
      </c>
      <c r="X49" s="17" t="s">
        <v>47</v>
      </c>
      <c r="Y49" s="17"/>
      <c r="Z49" s="17"/>
      <c r="AA49" s="17"/>
      <c r="AB49" s="17"/>
      <c r="AC49" s="17"/>
      <c r="AD49" s="17"/>
      <c r="AE49" s="3"/>
    </row>
    <row r="50" spans="2:30" ht="15.75" customHeight="1" thickBot="1">
      <c r="B50" s="4"/>
      <c r="C50" s="4"/>
      <c r="D50" s="4"/>
      <c r="E50" s="4"/>
      <c r="F50" s="4"/>
      <c r="G50" s="4"/>
      <c r="H50" s="4"/>
      <c r="I50" s="4"/>
      <c r="J50" s="4"/>
      <c r="K50" s="4"/>
      <c r="L50" s="5"/>
      <c r="M50" s="4"/>
      <c r="N50" s="4"/>
      <c r="O50" s="87"/>
      <c r="P50" s="4"/>
      <c r="S50" s="12"/>
      <c r="T50" s="10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2:30" ht="15.75" customHeight="1" thickBot="1"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  <c r="M51" s="4"/>
      <c r="N51" s="4"/>
      <c r="O51" s="87"/>
      <c r="P51" s="4"/>
      <c r="S51" s="12"/>
      <c r="T51" s="10"/>
      <c r="V51" s="13">
        <v>1</v>
      </c>
      <c r="W51" s="18">
        <v>1</v>
      </c>
      <c r="X51" s="14" t="str">
        <f>" "</f>
        <v> </v>
      </c>
      <c r="Y51" s="14"/>
      <c r="Z51" s="14"/>
      <c r="AA51" s="14"/>
      <c r="AB51" s="14"/>
      <c r="AC51" s="14"/>
      <c r="AD51" s="14"/>
    </row>
    <row r="52" spans="2:30" ht="15.7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5"/>
      <c r="M52" s="4"/>
      <c r="N52" s="4"/>
      <c r="O52" s="87" t="str">
        <f>IF(S109=R109," ","FALTA INFORMACIÓN")</f>
        <v>FALTA INFORMACIÓN</v>
      </c>
      <c r="P52" s="4"/>
      <c r="S52" s="12"/>
      <c r="T52" s="10"/>
      <c r="V52" s="11"/>
      <c r="W52" s="15">
        <v>2</v>
      </c>
      <c r="X52" s="10" t="s">
        <v>69</v>
      </c>
      <c r="Y52" s="10"/>
      <c r="Z52" s="10"/>
      <c r="AA52" s="10"/>
      <c r="AB52" s="10"/>
      <c r="AC52" s="10"/>
      <c r="AD52" s="10"/>
    </row>
    <row r="53" spans="2:30" ht="15.75" customHeight="1" thickBot="1">
      <c r="B53" s="4"/>
      <c r="C53" s="4"/>
      <c r="D53" s="4"/>
      <c r="E53" s="4"/>
      <c r="F53" s="4"/>
      <c r="G53" s="4"/>
      <c r="H53" s="4"/>
      <c r="I53" s="4"/>
      <c r="J53" s="4"/>
      <c r="K53" s="4"/>
      <c r="L53" s="5"/>
      <c r="M53" s="4"/>
      <c r="N53" s="4"/>
      <c r="O53" s="87"/>
      <c r="P53" s="4"/>
      <c r="S53" s="12"/>
      <c r="T53" s="10"/>
      <c r="V53" s="11"/>
      <c r="W53" s="16">
        <v>3</v>
      </c>
      <c r="X53" s="17" t="s">
        <v>68</v>
      </c>
      <c r="Y53" s="17"/>
      <c r="Z53" s="17"/>
      <c r="AA53" s="17"/>
      <c r="AB53" s="17"/>
      <c r="AC53" s="17"/>
      <c r="AD53" s="17"/>
    </row>
    <row r="54" spans="2:31" ht="15.75" customHeight="1" thickBot="1">
      <c r="B54" s="4"/>
      <c r="C54" s="4"/>
      <c r="D54" s="4"/>
      <c r="E54" s="4"/>
      <c r="F54" s="4" t="s">
        <v>70</v>
      </c>
      <c r="G54" s="4"/>
      <c r="H54" s="4"/>
      <c r="I54" s="4"/>
      <c r="J54" s="6"/>
      <c r="K54" s="4"/>
      <c r="L54" s="5" t="str">
        <f>VLOOKUP(V51,W51:X53,2)</f>
        <v> </v>
      </c>
      <c r="M54" s="4"/>
      <c r="N54" s="4"/>
      <c r="O54" s="87"/>
      <c r="P54" s="4"/>
      <c r="R54" s="11">
        <v>1</v>
      </c>
      <c r="S54" s="12">
        <f>IF(L54=" ",0,1)</f>
        <v>0</v>
      </c>
      <c r="T54" s="10"/>
      <c r="AE54" s="3"/>
    </row>
    <row r="55" spans="2:31" ht="15.75" customHeight="1" thickBot="1">
      <c r="B55" s="4"/>
      <c r="C55" s="4"/>
      <c r="D55" s="4"/>
      <c r="E55" s="4"/>
      <c r="F55" s="4"/>
      <c r="G55" s="4"/>
      <c r="H55" s="4"/>
      <c r="I55" s="5" t="str">
        <f>IF(V51=W52,"Indicar distancia t ="," ")</f>
        <v> </v>
      </c>
      <c r="J55" s="25"/>
      <c r="K55" s="4" t="str">
        <f>IF(V51=W52,"mm"," ")</f>
        <v> </v>
      </c>
      <c r="L55" s="5"/>
      <c r="M55" s="4"/>
      <c r="N55" s="4"/>
      <c r="O55" s="87"/>
      <c r="P55" s="4"/>
      <c r="R55" s="11">
        <v>1</v>
      </c>
      <c r="S55" s="12">
        <f>IF(OR(I55=" ",AND(I55&lt;&gt;" ",J55&lt;&gt;"")),1,0)</f>
        <v>1</v>
      </c>
      <c r="T55" s="10"/>
      <c r="U55" s="11"/>
      <c r="V55" s="13">
        <v>1</v>
      </c>
      <c r="W55" s="18">
        <v>1</v>
      </c>
      <c r="X55" s="14" t="str">
        <f>" "</f>
        <v> </v>
      </c>
      <c r="Y55" s="14"/>
      <c r="Z55" s="14"/>
      <c r="AA55" s="14"/>
      <c r="AB55" s="14"/>
      <c r="AC55" s="14"/>
      <c r="AD55" s="14"/>
      <c r="AE55" s="3"/>
    </row>
    <row r="56" spans="2:31" ht="15.75" customHeight="1">
      <c r="B56" s="4"/>
      <c r="C56" s="4"/>
      <c r="D56" s="4"/>
      <c r="E56" s="4" t="s">
        <v>52</v>
      </c>
      <c r="F56" s="4"/>
      <c r="G56" s="4"/>
      <c r="H56" s="4"/>
      <c r="I56" s="4"/>
      <c r="J56" s="6"/>
      <c r="K56" s="4"/>
      <c r="L56" s="5" t="str">
        <f>VLOOKUP(V55,W55:X59,2)</f>
        <v> </v>
      </c>
      <c r="M56" s="4"/>
      <c r="N56" s="4"/>
      <c r="O56" s="87"/>
      <c r="P56" s="4"/>
      <c r="R56" s="11">
        <v>1</v>
      </c>
      <c r="S56" s="12">
        <f>IF(L56=" ",0,1)</f>
        <v>0</v>
      </c>
      <c r="T56" s="10"/>
      <c r="U56" s="11"/>
      <c r="V56" s="11"/>
      <c r="W56" s="15">
        <v>2</v>
      </c>
      <c r="X56" s="10" t="s">
        <v>48</v>
      </c>
      <c r="Y56" s="10"/>
      <c r="Z56" s="10"/>
      <c r="AA56" s="10"/>
      <c r="AB56" s="10"/>
      <c r="AC56" s="10"/>
      <c r="AD56" s="10"/>
      <c r="AE56" s="3"/>
    </row>
    <row r="57" spans="2:31" ht="15.75" customHeight="1">
      <c r="B57" s="4"/>
      <c r="C57" s="4"/>
      <c r="D57" s="4"/>
      <c r="E57" s="4"/>
      <c r="F57" s="4"/>
      <c r="G57" s="4"/>
      <c r="H57" s="4"/>
      <c r="I57" s="5" t="str">
        <f>IF(OR(V55=W58,V55=W57),"Indicar distancia s ="," ")</f>
        <v> </v>
      </c>
      <c r="J57" s="25"/>
      <c r="K57" s="4" t="str">
        <f>IF(OR(V55=W57,V55=W58),"mm"," ")</f>
        <v> </v>
      </c>
      <c r="L57" s="5"/>
      <c r="M57" s="4"/>
      <c r="N57" s="4"/>
      <c r="O57" s="87"/>
      <c r="P57" s="4"/>
      <c r="R57" s="11">
        <v>1</v>
      </c>
      <c r="S57" s="12">
        <f>IF(OR(I57=" ",AND(I57&lt;&gt;" ",J57&lt;&gt;"")),1,0)</f>
        <v>1</v>
      </c>
      <c r="T57" s="10"/>
      <c r="U57" s="11"/>
      <c r="V57" s="11"/>
      <c r="W57" s="15">
        <v>3</v>
      </c>
      <c r="X57" s="10" t="s">
        <v>49</v>
      </c>
      <c r="Y57" s="10"/>
      <c r="Z57" s="10"/>
      <c r="AA57" s="10"/>
      <c r="AB57" s="10"/>
      <c r="AC57" s="10"/>
      <c r="AD57" s="10"/>
      <c r="AE57" s="3"/>
    </row>
    <row r="58" spans="2:31" ht="15.75" customHeight="1">
      <c r="B58" s="4"/>
      <c r="C58" s="4"/>
      <c r="D58" s="4"/>
      <c r="E58" s="4"/>
      <c r="F58" s="4"/>
      <c r="G58" s="4"/>
      <c r="H58" s="4"/>
      <c r="I58" s="5" t="str">
        <f>IF(OR(V55=W55,V55=W56)," ","Indicar distancia ente soportes L =")</f>
        <v> </v>
      </c>
      <c r="J58" s="25"/>
      <c r="K58" s="4" t="str">
        <f>IF(OR(V55=W57,V55=W58),"m"," ")</f>
        <v> </v>
      </c>
      <c r="L58" s="5"/>
      <c r="M58" s="4"/>
      <c r="N58" s="4"/>
      <c r="O58" s="87"/>
      <c r="P58" s="4"/>
      <c r="R58" s="11">
        <v>1</v>
      </c>
      <c r="S58" s="12">
        <f>IF(OR(I58=" ",AND(I58&lt;&gt;" ",J58&lt;&gt;"")),1,0)</f>
        <v>1</v>
      </c>
      <c r="T58" s="10"/>
      <c r="U58" s="11"/>
      <c r="V58" s="11"/>
      <c r="W58" s="15">
        <v>4</v>
      </c>
      <c r="X58" s="10" t="s">
        <v>50</v>
      </c>
      <c r="Y58" s="10"/>
      <c r="Z58" s="10"/>
      <c r="AA58" s="10"/>
      <c r="AB58" s="10"/>
      <c r="AC58" s="10"/>
      <c r="AD58" s="10"/>
      <c r="AE58" s="3"/>
    </row>
    <row r="59" spans="2:31" ht="15.75" customHeight="1" thickBot="1">
      <c r="B59" s="4"/>
      <c r="C59" s="4"/>
      <c r="D59" s="4"/>
      <c r="E59" s="4"/>
      <c r="F59" s="4"/>
      <c r="G59" s="4"/>
      <c r="H59" s="4"/>
      <c r="I59" s="4"/>
      <c r="J59" s="4"/>
      <c r="K59" s="4"/>
      <c r="L59" s="5"/>
      <c r="M59" s="4"/>
      <c r="N59" s="4"/>
      <c r="O59" s="87"/>
      <c r="P59" s="4"/>
      <c r="S59" s="12"/>
      <c r="T59" s="10"/>
      <c r="U59" s="11"/>
      <c r="V59" s="11"/>
      <c r="W59" s="16">
        <v>5</v>
      </c>
      <c r="X59" s="17" t="s">
        <v>51</v>
      </c>
      <c r="Y59" s="17"/>
      <c r="Z59" s="17"/>
      <c r="AA59" s="17"/>
      <c r="AB59" s="17"/>
      <c r="AC59" s="17"/>
      <c r="AD59" s="17"/>
      <c r="AE59" s="3"/>
    </row>
    <row r="60" spans="2:31" ht="15.75" customHeight="1" thickBot="1"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  <c r="M60" s="4"/>
      <c r="N60" s="4"/>
      <c r="O60" s="87"/>
      <c r="P60" s="4"/>
      <c r="S60" s="12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3"/>
    </row>
    <row r="61" spans="2:31" ht="15.75" customHeight="1" thickBot="1">
      <c r="B61" s="4"/>
      <c r="C61" s="4"/>
      <c r="D61" s="4"/>
      <c r="E61" s="4"/>
      <c r="F61" s="4"/>
      <c r="G61" s="4"/>
      <c r="H61" s="4"/>
      <c r="I61" s="4"/>
      <c r="J61" s="4"/>
      <c r="K61" s="4"/>
      <c r="L61" s="5"/>
      <c r="M61" s="4"/>
      <c r="N61" s="4"/>
      <c r="O61" s="87"/>
      <c r="P61" s="4"/>
      <c r="S61" s="12"/>
      <c r="U61" s="11"/>
      <c r="V61" s="19">
        <f>IF(W61=TRUE,1,0)</f>
        <v>0</v>
      </c>
      <c r="W61" s="58" t="b">
        <v>0</v>
      </c>
      <c r="X61" s="14"/>
      <c r="Y61" s="14"/>
      <c r="Z61" s="14"/>
      <c r="AA61" s="14"/>
      <c r="AB61" s="14"/>
      <c r="AC61" s="14"/>
      <c r="AD61" s="14"/>
      <c r="AE61" s="3"/>
    </row>
    <row r="62" spans="2:31" ht="15.75" customHeight="1" thickBot="1">
      <c r="B62" s="4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87" t="str">
        <f>IF(S109=R109," ","FALTA INFORMACIÓN")</f>
        <v>FALTA INFORMACIÓN</v>
      </c>
      <c r="P62" s="4"/>
      <c r="S62" s="12"/>
      <c r="U62" s="11"/>
      <c r="V62" s="13">
        <f>IF(W62=TRUE,1,0)</f>
        <v>0</v>
      </c>
      <c r="W62" s="59" t="b">
        <v>0</v>
      </c>
      <c r="X62" s="10"/>
      <c r="Y62" s="10"/>
      <c r="Z62" s="10"/>
      <c r="AA62" s="10"/>
      <c r="AB62" s="10"/>
      <c r="AC62" s="10"/>
      <c r="AD62" s="10"/>
      <c r="AE62" s="3"/>
    </row>
    <row r="63" spans="2:31" ht="15.75" customHeight="1" thickBot="1">
      <c r="B63" s="4"/>
      <c r="C63" s="4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87"/>
      <c r="P63" s="4"/>
      <c r="S63" s="12"/>
      <c r="T63" s="10"/>
      <c r="U63" s="11"/>
      <c r="V63" s="13">
        <f>IF(W63=TRUE,1,0)</f>
        <v>0</v>
      </c>
      <c r="W63" s="59" t="b">
        <v>0</v>
      </c>
      <c r="X63" s="10"/>
      <c r="Y63" s="10"/>
      <c r="Z63" s="10"/>
      <c r="AA63" s="10"/>
      <c r="AB63" s="10"/>
      <c r="AC63" s="10"/>
      <c r="AD63" s="10"/>
      <c r="AE63" s="3"/>
    </row>
    <row r="64" spans="2:31" ht="15.75" customHeight="1" thickBot="1"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87"/>
      <c r="P64" s="4"/>
      <c r="S64" s="12"/>
      <c r="T64" s="10"/>
      <c r="U64" s="11"/>
      <c r="V64" s="20">
        <f>IF(W64=TRUE,1,0)</f>
        <v>0</v>
      </c>
      <c r="W64" s="60" t="b">
        <v>0</v>
      </c>
      <c r="X64" s="17"/>
      <c r="Y64" s="17"/>
      <c r="Z64" s="17"/>
      <c r="AA64" s="17"/>
      <c r="AB64" s="17"/>
      <c r="AC64" s="17"/>
      <c r="AD64" s="17"/>
      <c r="AE64" s="3"/>
    </row>
    <row r="65" spans="2:31" ht="15.75" customHeight="1" thickBot="1">
      <c r="B65" s="4"/>
      <c r="C65" s="4"/>
      <c r="D65" s="4"/>
      <c r="E65" s="4"/>
      <c r="F65" s="4"/>
      <c r="G65" s="4"/>
      <c r="H65" s="4"/>
      <c r="I65" s="4"/>
      <c r="J65" s="4"/>
      <c r="K65" s="4"/>
      <c r="L65" s="5"/>
      <c r="M65" s="4"/>
      <c r="N65" s="4"/>
      <c r="O65" s="87"/>
      <c r="P65" s="4"/>
      <c r="S65" s="12"/>
      <c r="T65" s="1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3"/>
    </row>
    <row r="66" spans="2:31" ht="15.75" customHeight="1" thickBot="1">
      <c r="B66" s="4"/>
      <c r="C66" s="4"/>
      <c r="D66" s="4"/>
      <c r="E66" s="4"/>
      <c r="F66" s="4"/>
      <c r="G66" s="4"/>
      <c r="H66" s="4"/>
      <c r="I66" s="4"/>
      <c r="J66" s="4"/>
      <c r="K66" s="4"/>
      <c r="L66" s="5"/>
      <c r="M66" s="4"/>
      <c r="N66" s="4"/>
      <c r="O66" s="87"/>
      <c r="P66" s="4"/>
      <c r="S66" s="12"/>
      <c r="T66" s="10"/>
      <c r="U66" s="11"/>
      <c r="V66" s="13">
        <v>1</v>
      </c>
      <c r="W66" s="18">
        <v>1</v>
      </c>
      <c r="X66" s="14" t="str">
        <f>" "</f>
        <v> </v>
      </c>
      <c r="Y66" s="14"/>
      <c r="Z66" s="14"/>
      <c r="AA66" s="14"/>
      <c r="AB66" s="14"/>
      <c r="AC66" s="14"/>
      <c r="AD66" s="14"/>
      <c r="AE66" s="3"/>
    </row>
    <row r="67" spans="2:31" ht="15.7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5"/>
      <c r="M67" s="4"/>
      <c r="N67" s="4"/>
      <c r="O67" s="87"/>
      <c r="P67" s="4"/>
      <c r="S67" s="12"/>
      <c r="T67" s="10"/>
      <c r="U67" s="11"/>
      <c r="V67" s="11"/>
      <c r="W67" s="15">
        <v>2</v>
      </c>
      <c r="X67" s="10" t="s">
        <v>48</v>
      </c>
      <c r="Y67" s="10"/>
      <c r="Z67" s="10"/>
      <c r="AA67" s="10"/>
      <c r="AB67" s="10"/>
      <c r="AC67" s="10"/>
      <c r="AD67" s="10"/>
      <c r="AE67" s="3"/>
    </row>
    <row r="68" spans="2:31" ht="15.7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5"/>
      <c r="M68" s="4"/>
      <c r="N68" s="4"/>
      <c r="O68" s="87"/>
      <c r="P68" s="4"/>
      <c r="S68" s="12"/>
      <c r="T68" s="10"/>
      <c r="U68" s="11"/>
      <c r="V68" s="11"/>
      <c r="W68" s="15">
        <v>3</v>
      </c>
      <c r="X68" s="10" t="s">
        <v>55</v>
      </c>
      <c r="Y68" s="10"/>
      <c r="Z68" s="10"/>
      <c r="AA68" s="10"/>
      <c r="AB68" s="10"/>
      <c r="AC68" s="10"/>
      <c r="AD68" s="10"/>
      <c r="AE68" s="3"/>
    </row>
    <row r="69" spans="2:31" ht="15.75" customHeight="1">
      <c r="B69" s="4"/>
      <c r="C69" s="4"/>
      <c r="D69" s="4"/>
      <c r="E69" s="4" t="s">
        <v>59</v>
      </c>
      <c r="F69" s="4"/>
      <c r="G69" s="4"/>
      <c r="H69" s="4"/>
      <c r="I69" s="4"/>
      <c r="J69" s="6"/>
      <c r="K69" s="4"/>
      <c r="L69" s="5"/>
      <c r="M69" s="4"/>
      <c r="N69" s="4"/>
      <c r="O69" s="87"/>
      <c r="P69" s="4"/>
      <c r="S69" s="12"/>
      <c r="U69" s="11"/>
      <c r="V69" s="11"/>
      <c r="W69" s="15">
        <v>4</v>
      </c>
      <c r="X69" s="10" t="s">
        <v>56</v>
      </c>
      <c r="Y69" s="10"/>
      <c r="Z69" s="10"/>
      <c r="AA69" s="10"/>
      <c r="AB69" s="10"/>
      <c r="AC69" s="10"/>
      <c r="AD69" s="10"/>
      <c r="AE69" s="3"/>
    </row>
    <row r="70" spans="2:31" ht="15.75" customHeight="1" thickBot="1">
      <c r="B70" s="4"/>
      <c r="C70" s="4"/>
      <c r="D70" s="4"/>
      <c r="E70" s="4"/>
      <c r="F70" s="4"/>
      <c r="G70" s="4" t="s">
        <v>60</v>
      </c>
      <c r="H70" s="4"/>
      <c r="I70" s="4"/>
      <c r="J70" s="4"/>
      <c r="K70" s="4"/>
      <c r="L70" s="5"/>
      <c r="M70" s="4"/>
      <c r="N70" s="4"/>
      <c r="O70" s="87"/>
      <c r="P70" s="4"/>
      <c r="R70" s="11">
        <v>1</v>
      </c>
      <c r="S70" s="12">
        <f>IF(SUM(V61:V64)&lt;&gt;0,1,0)</f>
        <v>0</v>
      </c>
      <c r="T70" s="10"/>
      <c r="U70" s="11"/>
      <c r="V70" s="11"/>
      <c r="W70" s="16">
        <v>5</v>
      </c>
      <c r="X70" s="17" t="s">
        <v>57</v>
      </c>
      <c r="Y70" s="17"/>
      <c r="Z70" s="17"/>
      <c r="AA70" s="17"/>
      <c r="AB70" s="17"/>
      <c r="AC70" s="17"/>
      <c r="AD70" s="17"/>
      <c r="AE70" s="3"/>
    </row>
    <row r="71" spans="2:31" ht="15.75" customHeight="1" thickBot="1">
      <c r="B71" s="4"/>
      <c r="C71" s="4"/>
      <c r="D71" s="4"/>
      <c r="E71" s="4"/>
      <c r="F71" s="4"/>
      <c r="G71" s="4" t="s">
        <v>61</v>
      </c>
      <c r="H71" s="4"/>
      <c r="I71" s="4"/>
      <c r="J71" s="4"/>
      <c r="K71" s="4"/>
      <c r="L71" s="5"/>
      <c r="M71" s="4"/>
      <c r="N71" s="4"/>
      <c r="O71" s="87"/>
      <c r="P71" s="4"/>
      <c r="R71" s="11">
        <v>1</v>
      </c>
      <c r="S71" s="12">
        <f>IF(SUM(V61:V64)&lt;&gt;0,1,0)</f>
        <v>0</v>
      </c>
      <c r="T71" s="10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3"/>
    </row>
    <row r="72" spans="2:31" ht="15.75" customHeight="1" thickBot="1">
      <c r="B72" s="4"/>
      <c r="C72" s="4"/>
      <c r="D72" s="4"/>
      <c r="E72" s="4"/>
      <c r="F72" s="4"/>
      <c r="G72" s="4" t="s">
        <v>62</v>
      </c>
      <c r="H72" s="4"/>
      <c r="I72" s="4"/>
      <c r="J72" s="4"/>
      <c r="K72" s="4"/>
      <c r="L72" s="5"/>
      <c r="M72" s="4"/>
      <c r="N72" s="4"/>
      <c r="O72" s="87" t="str">
        <f>IF(S109=R109," ","FALTA INFORMACIÓN")</f>
        <v>FALTA INFORMACIÓN</v>
      </c>
      <c r="P72" s="4"/>
      <c r="R72" s="10">
        <v>1</v>
      </c>
      <c r="S72" s="12">
        <f>IF(SUM(V61:V64)&lt;&gt;0,1,0)</f>
        <v>0</v>
      </c>
      <c r="T72" s="10"/>
      <c r="U72" s="11"/>
      <c r="V72" s="13">
        <v>1</v>
      </c>
      <c r="W72" s="18">
        <v>1</v>
      </c>
      <c r="X72" s="14" t="str">
        <f>" "</f>
        <v> </v>
      </c>
      <c r="Y72" s="14"/>
      <c r="Z72" s="14"/>
      <c r="AA72" s="14"/>
      <c r="AB72" s="14"/>
      <c r="AC72" s="14"/>
      <c r="AD72" s="14"/>
      <c r="AE72" s="3"/>
    </row>
    <row r="73" spans="2:31" ht="15.75" customHeight="1">
      <c r="B73" s="4"/>
      <c r="C73" s="4"/>
      <c r="D73" s="4"/>
      <c r="E73" s="4"/>
      <c r="F73" s="4"/>
      <c r="G73" s="4" t="s">
        <v>63</v>
      </c>
      <c r="H73" s="4"/>
      <c r="I73" s="4"/>
      <c r="J73" s="4"/>
      <c r="K73" s="4"/>
      <c r="L73" s="5"/>
      <c r="M73" s="4"/>
      <c r="N73" s="4"/>
      <c r="O73" s="87"/>
      <c r="P73" s="4"/>
      <c r="R73" s="10">
        <v>1</v>
      </c>
      <c r="S73" s="12">
        <f>IF(SUM(V61:V64)&lt;&gt;0,1,0)</f>
        <v>0</v>
      </c>
      <c r="T73" s="10"/>
      <c r="U73" s="11"/>
      <c r="V73" s="11"/>
      <c r="W73" s="15">
        <v>2</v>
      </c>
      <c r="X73" s="10" t="str">
        <f>IF(F99&lt;&gt;" ",Y73," ")</f>
        <v> </v>
      </c>
      <c r="Y73" s="10" t="s">
        <v>46</v>
      </c>
      <c r="Z73" s="10"/>
      <c r="AA73" s="10"/>
      <c r="AB73" s="10"/>
      <c r="AC73" s="10"/>
      <c r="AD73" s="10"/>
      <c r="AE73" s="3"/>
    </row>
    <row r="74" spans="2:31" ht="15.75" customHeight="1" thickBot="1">
      <c r="B74" s="4"/>
      <c r="C74" s="4"/>
      <c r="D74" s="4"/>
      <c r="E74" s="4"/>
      <c r="F74" s="4"/>
      <c r="G74" s="4"/>
      <c r="H74" s="4"/>
      <c r="I74" s="4"/>
      <c r="J74" s="4"/>
      <c r="K74" s="4"/>
      <c r="L74" s="5"/>
      <c r="M74" s="4"/>
      <c r="N74" s="4"/>
      <c r="O74" s="87"/>
      <c r="P74" s="4"/>
      <c r="S74" s="12"/>
      <c r="T74" s="10"/>
      <c r="U74" s="11"/>
      <c r="V74" s="11"/>
      <c r="W74" s="16">
        <v>3</v>
      </c>
      <c r="X74" s="17" t="str">
        <f>IF(F99&lt;&gt;" ",Y74," ")</f>
        <v> </v>
      </c>
      <c r="Y74" s="17" t="s">
        <v>47</v>
      </c>
      <c r="Z74" s="17"/>
      <c r="AA74" s="17"/>
      <c r="AB74" s="17"/>
      <c r="AC74" s="17"/>
      <c r="AD74" s="17"/>
      <c r="AE74" s="3"/>
    </row>
    <row r="75" spans="2:31" ht="15.75" customHeight="1" thickBot="1">
      <c r="B75" s="4"/>
      <c r="C75" s="4"/>
      <c r="D75" s="4"/>
      <c r="E75" s="4"/>
      <c r="F75" s="4"/>
      <c r="G75" s="4"/>
      <c r="H75" s="4"/>
      <c r="I75" s="4"/>
      <c r="J75" s="4"/>
      <c r="K75" s="4"/>
      <c r="L75" s="5"/>
      <c r="M75" s="4"/>
      <c r="N75" s="4"/>
      <c r="O75" s="87"/>
      <c r="P75" s="4"/>
      <c r="R75" s="10"/>
      <c r="S75" s="12"/>
      <c r="T75" s="10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3"/>
    </row>
    <row r="76" spans="2:31" ht="15.75" customHeight="1" thickBot="1">
      <c r="B76" s="4"/>
      <c r="C76" s="4"/>
      <c r="D76" s="4"/>
      <c r="E76" s="4"/>
      <c r="F76" s="4"/>
      <c r="G76" s="4"/>
      <c r="H76" s="4"/>
      <c r="I76" s="4"/>
      <c r="J76" s="4"/>
      <c r="K76" s="4"/>
      <c r="L76" s="5"/>
      <c r="M76" s="4"/>
      <c r="N76" s="4"/>
      <c r="O76" s="87"/>
      <c r="P76" s="4"/>
      <c r="R76" s="10"/>
      <c r="S76" s="12"/>
      <c r="T76" s="10"/>
      <c r="U76" s="11"/>
      <c r="V76" s="13">
        <v>1</v>
      </c>
      <c r="W76" s="18">
        <v>1</v>
      </c>
      <c r="X76" s="14" t="str">
        <f>" "</f>
        <v> </v>
      </c>
      <c r="Y76" s="14" t="str">
        <f>" "</f>
        <v> </v>
      </c>
      <c r="Z76" s="14"/>
      <c r="AA76" s="14"/>
      <c r="AB76" s="14"/>
      <c r="AC76" s="14"/>
      <c r="AD76" s="14"/>
      <c r="AE76" s="3"/>
    </row>
    <row r="77" spans="2:31" ht="15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5"/>
      <c r="M77" s="4"/>
      <c r="N77" s="4"/>
      <c r="O77" s="87"/>
      <c r="P77" s="4"/>
      <c r="S77" s="12"/>
      <c r="T77" s="10"/>
      <c r="U77" s="11"/>
      <c r="V77" s="11"/>
      <c r="W77" s="15">
        <v>2</v>
      </c>
      <c r="X77" s="10" t="str">
        <f>IF(E101&lt;&gt;" ",Y77," ")</f>
        <v> </v>
      </c>
      <c r="Y77" s="10" t="s">
        <v>48</v>
      </c>
      <c r="Z77" s="10"/>
      <c r="AA77" s="10"/>
      <c r="AB77" s="10"/>
      <c r="AC77" s="10"/>
      <c r="AD77" s="10"/>
      <c r="AE77" s="3"/>
    </row>
    <row r="78" spans="2:31" ht="15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5"/>
      <c r="M78" s="4"/>
      <c r="N78" s="4"/>
      <c r="O78" s="87"/>
      <c r="P78" s="4"/>
      <c r="S78" s="12"/>
      <c r="T78" s="10"/>
      <c r="U78" s="11"/>
      <c r="V78" s="11"/>
      <c r="W78" s="15">
        <v>3</v>
      </c>
      <c r="X78" s="10" t="str">
        <f>IF(E101&lt;&gt;" ",Y78," ")</f>
        <v> </v>
      </c>
      <c r="Y78" s="10" t="s">
        <v>49</v>
      </c>
      <c r="Z78" s="10"/>
      <c r="AA78" s="10"/>
      <c r="AB78" s="10"/>
      <c r="AC78" s="10"/>
      <c r="AD78" s="10"/>
      <c r="AE78" s="3"/>
    </row>
    <row r="79" spans="2:32" ht="15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5"/>
      <c r="M79" s="4"/>
      <c r="N79" s="4"/>
      <c r="O79" s="87"/>
      <c r="P79" s="4"/>
      <c r="S79" s="12"/>
      <c r="T79" s="10"/>
      <c r="U79" s="11"/>
      <c r="V79" s="11"/>
      <c r="W79" s="15">
        <v>4</v>
      </c>
      <c r="X79" s="10" t="str">
        <f>IF(E101&lt;&gt;" ",Y79," ")</f>
        <v> </v>
      </c>
      <c r="Y79" s="10" t="s">
        <v>50</v>
      </c>
      <c r="Z79" s="10"/>
      <c r="AA79" s="10"/>
      <c r="AB79" s="10"/>
      <c r="AC79" s="10"/>
      <c r="AD79" s="10"/>
      <c r="AE79" s="3"/>
      <c r="AF79" s="3"/>
    </row>
    <row r="80" spans="2:32" ht="15.75" customHeight="1" thickBot="1">
      <c r="B80" s="4"/>
      <c r="C80" s="4"/>
      <c r="D80" s="4"/>
      <c r="E80" s="4"/>
      <c r="F80" s="4"/>
      <c r="G80" s="4"/>
      <c r="H80" s="4"/>
      <c r="I80" s="4"/>
      <c r="J80" s="4"/>
      <c r="K80" s="4"/>
      <c r="L80" s="5"/>
      <c r="M80" s="4"/>
      <c r="N80" s="4"/>
      <c r="O80" s="87"/>
      <c r="P80" s="4"/>
      <c r="S80" s="12"/>
      <c r="T80" s="10"/>
      <c r="U80" s="11"/>
      <c r="V80" s="11"/>
      <c r="W80" s="16">
        <v>5</v>
      </c>
      <c r="X80" s="17" t="str">
        <f>IF(E101&lt;&gt;" ",Y80," ")</f>
        <v> </v>
      </c>
      <c r="Y80" s="17" t="s">
        <v>51</v>
      </c>
      <c r="Z80" s="17"/>
      <c r="AA80" s="17"/>
      <c r="AB80" s="17"/>
      <c r="AC80" s="17"/>
      <c r="AD80" s="17"/>
      <c r="AE80" s="3"/>
      <c r="AF80" s="3"/>
    </row>
    <row r="81" spans="2:32" ht="15.75" customHeight="1" thickBot="1"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4"/>
      <c r="N81" s="4"/>
      <c r="O81" s="87"/>
      <c r="P81" s="4"/>
      <c r="S81" s="12"/>
      <c r="T81" s="10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3"/>
      <c r="AF81" s="3"/>
    </row>
    <row r="82" spans="2:32" ht="15.75" customHeight="1" thickBot="1"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4"/>
      <c r="N82" s="4"/>
      <c r="O82" s="87" t="str">
        <f>IF(S109=R109," ","FALTA INFORMACIÓN")</f>
        <v>FALTA INFORMACIÓN</v>
      </c>
      <c r="P82" s="4"/>
      <c r="S82" s="12"/>
      <c r="T82" s="10"/>
      <c r="U82" s="11"/>
      <c r="V82" s="80">
        <v>1</v>
      </c>
      <c r="W82" s="18">
        <v>1</v>
      </c>
      <c r="X82" s="14" t="str">
        <f>" "</f>
        <v> </v>
      </c>
      <c r="Y82" s="14" t="str">
        <f>" "</f>
        <v> </v>
      </c>
      <c r="Z82" s="14"/>
      <c r="AA82" s="14"/>
      <c r="AB82" s="14"/>
      <c r="AC82" s="14"/>
      <c r="AD82" s="14"/>
      <c r="AE82" s="3"/>
      <c r="AF82" s="3"/>
    </row>
    <row r="83" spans="2:32" ht="15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4"/>
      <c r="N83" s="4"/>
      <c r="O83" s="87"/>
      <c r="P83" s="4"/>
      <c r="S83" s="12"/>
      <c r="T83" s="10"/>
      <c r="U83" s="10"/>
      <c r="V83" s="11"/>
      <c r="W83" s="15">
        <v>2</v>
      </c>
      <c r="X83" s="10" t="s">
        <v>97</v>
      </c>
      <c r="Y83" s="10"/>
      <c r="Z83" s="10"/>
      <c r="AA83" s="10"/>
      <c r="AB83" s="10"/>
      <c r="AC83" s="10"/>
      <c r="AD83" s="10"/>
      <c r="AE83" s="3"/>
      <c r="AF83" s="3"/>
    </row>
    <row r="84" spans="2:32" ht="15.75" customHeight="1">
      <c r="B84" s="4"/>
      <c r="C84" s="9"/>
      <c r="D84" s="4" t="s">
        <v>53</v>
      </c>
      <c r="E84" s="4"/>
      <c r="F84" s="4"/>
      <c r="G84" s="4"/>
      <c r="H84" s="4"/>
      <c r="I84" s="4"/>
      <c r="J84" s="4" t="s">
        <v>85</v>
      </c>
      <c r="K84" s="4"/>
      <c r="L84" s="5"/>
      <c r="M84" s="4"/>
      <c r="N84" s="4"/>
      <c r="O84" s="87"/>
      <c r="P84" s="4"/>
      <c r="S84" s="12"/>
      <c r="T84" s="10"/>
      <c r="U84" s="10"/>
      <c r="V84" s="11"/>
      <c r="W84" s="15">
        <v>3</v>
      </c>
      <c r="X84" s="10" t="s">
        <v>92</v>
      </c>
      <c r="Y84" s="10"/>
      <c r="Z84" s="10"/>
      <c r="AA84" s="10"/>
      <c r="AB84" s="10"/>
      <c r="AC84" s="10"/>
      <c r="AD84" s="10"/>
      <c r="AE84" s="3"/>
      <c r="AF84" s="3"/>
    </row>
    <row r="85" spans="2:32" ht="15.75" customHeight="1">
      <c r="B85" s="4"/>
      <c r="C85" s="4"/>
      <c r="D85" s="4"/>
      <c r="E85" s="4"/>
      <c r="F85" s="4"/>
      <c r="G85" s="4"/>
      <c r="H85" s="4"/>
      <c r="I85" s="4"/>
      <c r="J85" s="6"/>
      <c r="K85" s="4"/>
      <c r="L85" s="5"/>
      <c r="M85" s="4"/>
      <c r="N85" s="4"/>
      <c r="O85" s="87"/>
      <c r="P85" s="4"/>
      <c r="S85" s="12"/>
      <c r="T85" s="10"/>
      <c r="U85" s="10"/>
      <c r="V85" s="11"/>
      <c r="W85" s="15">
        <v>4</v>
      </c>
      <c r="X85" s="10" t="s">
        <v>93</v>
      </c>
      <c r="Y85" s="10"/>
      <c r="Z85" s="10"/>
      <c r="AA85" s="10"/>
      <c r="AB85" s="10"/>
      <c r="AC85" s="10"/>
      <c r="AD85" s="10"/>
      <c r="AE85" s="3"/>
      <c r="AF85" s="3"/>
    </row>
    <row r="86" spans="2:32" ht="15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5"/>
      <c r="M86" s="4"/>
      <c r="N86" s="4"/>
      <c r="O86" s="87"/>
      <c r="P86" s="4"/>
      <c r="S86" s="12"/>
      <c r="T86" s="10"/>
      <c r="U86" s="10"/>
      <c r="V86" s="11"/>
      <c r="W86" s="15">
        <v>5</v>
      </c>
      <c r="X86" s="10" t="s">
        <v>94</v>
      </c>
      <c r="Y86" s="82"/>
      <c r="Z86" s="82"/>
      <c r="AA86" s="82"/>
      <c r="AB86" s="82"/>
      <c r="AC86" s="82"/>
      <c r="AD86" s="10"/>
      <c r="AE86" s="3"/>
      <c r="AF86" s="3"/>
    </row>
    <row r="87" spans="2:32" ht="15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5"/>
      <c r="M87" s="4"/>
      <c r="N87" s="4"/>
      <c r="O87" s="87"/>
      <c r="P87" s="4"/>
      <c r="S87" s="12"/>
      <c r="T87" s="10"/>
      <c r="U87" s="11"/>
      <c r="W87" s="15">
        <v>6</v>
      </c>
      <c r="X87" s="10" t="s">
        <v>95</v>
      </c>
      <c r="Y87" s="82"/>
      <c r="Z87" s="82"/>
      <c r="AA87" s="82"/>
      <c r="AB87" s="82"/>
      <c r="AC87" s="82"/>
      <c r="AD87" s="3"/>
      <c r="AE87" s="3"/>
      <c r="AF87" s="3"/>
    </row>
    <row r="88" spans="2:32" ht="15.75" customHeight="1" thickBot="1">
      <c r="B88" s="4"/>
      <c r="C88" s="4"/>
      <c r="D88" s="4"/>
      <c r="E88" s="4"/>
      <c r="F88" s="4"/>
      <c r="G88" s="4"/>
      <c r="H88" s="4"/>
      <c r="I88" s="4"/>
      <c r="J88" s="4"/>
      <c r="K88" s="4"/>
      <c r="L88" s="5"/>
      <c r="M88" s="4"/>
      <c r="N88" s="4"/>
      <c r="O88" s="87"/>
      <c r="P88" s="4"/>
      <c r="S88" s="12"/>
      <c r="T88" s="10"/>
      <c r="U88" s="11"/>
      <c r="W88" s="16">
        <v>7</v>
      </c>
      <c r="X88" s="17" t="s">
        <v>96</v>
      </c>
      <c r="Y88" s="83"/>
      <c r="Z88" s="83"/>
      <c r="AA88" s="83"/>
      <c r="AB88" s="83"/>
      <c r="AC88" s="83"/>
      <c r="AD88" s="81"/>
      <c r="AE88" s="3"/>
      <c r="AF88" s="3"/>
    </row>
    <row r="89" spans="2:32" ht="15.75" customHeight="1" thickBot="1">
      <c r="B89" s="4"/>
      <c r="C89" s="4"/>
      <c r="D89" s="4"/>
      <c r="E89" s="4"/>
      <c r="F89" s="4"/>
      <c r="G89" s="4"/>
      <c r="H89" s="4"/>
      <c r="I89" s="4"/>
      <c r="J89" s="4"/>
      <c r="K89" s="4"/>
      <c r="L89" s="5"/>
      <c r="M89" s="4"/>
      <c r="N89" s="4"/>
      <c r="O89" s="87"/>
      <c r="P89" s="4"/>
      <c r="S89" s="12"/>
      <c r="T89" s="10"/>
      <c r="U89" s="11"/>
      <c r="AE89" s="3"/>
      <c r="AF89" s="3"/>
    </row>
    <row r="90" spans="2:32" ht="15.75" customHeight="1" thickBot="1">
      <c r="B90" s="4"/>
      <c r="C90" s="4"/>
      <c r="D90" s="4"/>
      <c r="E90" s="4"/>
      <c r="F90" s="4"/>
      <c r="G90" s="4"/>
      <c r="H90" s="4"/>
      <c r="I90" s="4"/>
      <c r="J90" s="4"/>
      <c r="K90" s="4"/>
      <c r="L90" s="5"/>
      <c r="M90" s="4"/>
      <c r="N90" s="4"/>
      <c r="O90" s="87"/>
      <c r="P90" s="4"/>
      <c r="S90" s="12"/>
      <c r="T90" s="10"/>
      <c r="U90" s="11"/>
      <c r="V90" s="21" t="s">
        <v>66</v>
      </c>
      <c r="W90" s="22"/>
      <c r="X90" s="22"/>
      <c r="Y90" s="22"/>
      <c r="Z90" s="22"/>
      <c r="AA90" s="17"/>
      <c r="AB90" s="11"/>
      <c r="AC90" s="11"/>
      <c r="AD90" s="11"/>
      <c r="AE90" s="3"/>
      <c r="AF90" s="3"/>
    </row>
    <row r="91" spans="2:30" ht="15.7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5"/>
      <c r="M91" s="4"/>
      <c r="N91" s="4"/>
      <c r="O91" s="87"/>
      <c r="P91" s="4"/>
      <c r="S91" s="12"/>
      <c r="T91" s="10"/>
      <c r="U91" s="11"/>
      <c r="V91" s="11"/>
      <c r="W91" s="26" t="str">
        <f>E7</f>
        <v>Nombre del proyecto</v>
      </c>
      <c r="X91" s="45">
        <f>CONCATENATE(H7,I7,J7,K7,L7)</f>
      </c>
      <c r="Y91" s="14"/>
      <c r="Z91" s="14"/>
      <c r="AA91" s="14"/>
      <c r="AB91" s="14"/>
      <c r="AC91" s="14"/>
      <c r="AD91" s="14"/>
    </row>
    <row r="92" spans="2:30" ht="15.7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5"/>
      <c r="M92" s="4"/>
      <c r="N92" s="4"/>
      <c r="O92" s="87" t="str">
        <f>IF(S109=R109," ","FALTA INFORMACIÓN")</f>
        <v>FALTA INFORMACIÓN</v>
      </c>
      <c r="P92" s="4"/>
      <c r="S92" s="12"/>
      <c r="T92" s="10"/>
      <c r="U92" s="11"/>
      <c r="V92" s="11"/>
      <c r="W92" s="26" t="str">
        <f>E8</f>
        <v>Persona de contacto</v>
      </c>
      <c r="X92" s="45">
        <f>CONCATENATE(H8,I8,J8,K8,L8)</f>
      </c>
      <c r="Y92" s="10"/>
      <c r="Z92" s="10"/>
      <c r="AA92" s="10"/>
      <c r="AB92" s="10"/>
      <c r="AC92" s="10"/>
      <c r="AD92" s="10"/>
    </row>
    <row r="93" spans="2:30" ht="15.7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5"/>
      <c r="M93" s="4"/>
      <c r="N93" s="4"/>
      <c r="O93" s="87"/>
      <c r="P93" s="4"/>
      <c r="S93" s="12"/>
      <c r="T93" s="10"/>
      <c r="U93" s="11"/>
      <c r="V93" s="11"/>
      <c r="W93" s="26" t="str">
        <f>E9</f>
        <v>Teléfono / Fax</v>
      </c>
      <c r="X93" s="45">
        <f>CONCATENATE(H9,I9,J9,K9,L9)</f>
      </c>
      <c r="Y93" s="10"/>
      <c r="Z93" s="10"/>
      <c r="AA93" s="10"/>
      <c r="AB93" s="10"/>
      <c r="AC93" s="10"/>
      <c r="AD93" s="10"/>
    </row>
    <row r="94" spans="2:30" ht="15.7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5"/>
      <c r="M94" s="4"/>
      <c r="N94" s="4"/>
      <c r="O94" s="87"/>
      <c r="P94" s="4"/>
      <c r="S94" s="12"/>
      <c r="T94" s="10"/>
      <c r="U94" s="11"/>
      <c r="V94" s="11"/>
      <c r="W94" s="26" t="str">
        <f>E10</f>
        <v>e-mail</v>
      </c>
      <c r="X94" s="45">
        <f>CONCATENATE(H10,I10,J10,K10,L10)</f>
      </c>
      <c r="Y94" s="10"/>
      <c r="Z94" s="10"/>
      <c r="AA94" s="10"/>
      <c r="AB94" s="10"/>
      <c r="AC94" s="10"/>
      <c r="AD94" s="10"/>
    </row>
    <row r="95" spans="2:30" ht="15.75" customHeight="1">
      <c r="B95" s="4"/>
      <c r="C95" s="4"/>
      <c r="D95" s="4"/>
      <c r="E95" s="4" t="s">
        <v>54</v>
      </c>
      <c r="F95" s="4"/>
      <c r="G95" s="4"/>
      <c r="H95" s="4"/>
      <c r="I95" s="4"/>
      <c r="J95" s="6"/>
      <c r="K95" s="4"/>
      <c r="L95" s="5" t="str">
        <f>VLOOKUP(V66,W66:X70,2)</f>
        <v> </v>
      </c>
      <c r="M95" s="4"/>
      <c r="N95" s="4"/>
      <c r="O95" s="87"/>
      <c r="P95" s="4"/>
      <c r="R95" s="11">
        <v>1</v>
      </c>
      <c r="S95" s="12">
        <f>IF(L95=" ",0,1)</f>
        <v>0</v>
      </c>
      <c r="T95" s="10"/>
      <c r="U95" s="11"/>
      <c r="V95" s="11"/>
      <c r="W95" s="26">
        <f>E15</f>
        <v>0</v>
      </c>
      <c r="X95" s="45">
        <f>CONCATENATE(H15,I15,J15,K15,L15)</f>
      </c>
      <c r="Y95" s="10"/>
      <c r="Z95" s="10"/>
      <c r="AA95" s="10"/>
      <c r="AB95" s="10"/>
      <c r="AC95" s="10"/>
      <c r="AD95" s="10"/>
    </row>
    <row r="96" spans="2:30" ht="15.75" customHeight="1">
      <c r="B96" s="4"/>
      <c r="C96" s="4"/>
      <c r="D96" s="4"/>
      <c r="E96" s="4"/>
      <c r="F96" s="4"/>
      <c r="G96" s="4"/>
      <c r="H96" s="4"/>
      <c r="I96" s="5" t="str">
        <f>IF(OR(V66=W68,V66=W69),"Indicar distancia d ="," ")</f>
        <v> </v>
      </c>
      <c r="J96" s="25"/>
      <c r="K96" s="4" t="str">
        <f>IF(OR(V66=W68,V66=W69),"mm"," ")</f>
        <v> </v>
      </c>
      <c r="L96" s="5"/>
      <c r="M96" s="4"/>
      <c r="N96" s="4"/>
      <c r="O96" s="87"/>
      <c r="P96" s="4"/>
      <c r="R96" s="11">
        <v>1</v>
      </c>
      <c r="S96" s="12">
        <f>IF(OR(I96=" ",AND(I96&lt;&gt;" ",J96&lt;&gt;"")),1,0)</f>
        <v>1</v>
      </c>
      <c r="T96" s="10"/>
      <c r="U96" s="11"/>
      <c r="V96" s="11"/>
      <c r="W96" s="26" t="s">
        <v>75</v>
      </c>
      <c r="X96" s="45" t="str">
        <f>CONCATENATE(L20,", ",H23,"x",H24,"x",H25," mm")</f>
        <v> , xx mm</v>
      </c>
      <c r="Y96" s="10"/>
      <c r="Z96" s="10"/>
      <c r="AA96" s="10"/>
      <c r="AB96" s="10"/>
      <c r="AC96" s="10"/>
      <c r="AD96" s="10"/>
    </row>
    <row r="97" spans="2:30" ht="15.75" customHeight="1">
      <c r="B97" s="4"/>
      <c r="C97" s="4"/>
      <c r="D97" s="4"/>
      <c r="E97" s="4"/>
      <c r="F97" s="4"/>
      <c r="G97" s="4"/>
      <c r="H97" s="4"/>
      <c r="I97" s="5" t="str">
        <f>IF(OR(V66=W66,V66=W67)," ","Indicar distancia altura h =")</f>
        <v> </v>
      </c>
      <c r="J97" s="25"/>
      <c r="K97" s="4" t="str">
        <f>IF(OR(V66=W66,V66=W67)," ","m")</f>
        <v> </v>
      </c>
      <c r="L97" s="5"/>
      <c r="M97" s="4"/>
      <c r="N97" s="4"/>
      <c r="O97" s="87"/>
      <c r="P97" s="4"/>
      <c r="R97" s="11">
        <v>1</v>
      </c>
      <c r="S97" s="12">
        <f>IF(OR(I97=" ",AND(I97&lt;&gt;" ",J97&lt;&gt;"")),1,0)</f>
        <v>1</v>
      </c>
      <c r="T97" s="10"/>
      <c r="U97" s="11"/>
      <c r="V97" s="11"/>
      <c r="W97" s="26" t="s">
        <v>76</v>
      </c>
      <c r="X97" s="45" t="str">
        <f>CONCATENATE(H26," mm")</f>
        <v> mm</v>
      </c>
      <c r="AD97" s="10"/>
    </row>
    <row r="98" spans="2:31" ht="15.7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5"/>
      <c r="M98" s="4"/>
      <c r="N98" s="4"/>
      <c r="O98" s="87"/>
      <c r="P98" s="4"/>
      <c r="S98" s="12"/>
      <c r="T98" s="10"/>
      <c r="U98" s="11"/>
      <c r="V98" s="11"/>
      <c r="W98" s="26" t="s">
        <v>8</v>
      </c>
      <c r="X98" s="45" t="str">
        <f>L27</f>
        <v> </v>
      </c>
      <c r="Y98" s="10"/>
      <c r="Z98" s="10"/>
      <c r="AA98" s="10"/>
      <c r="AB98" s="10"/>
      <c r="AC98" s="10"/>
      <c r="AD98" s="10"/>
      <c r="AE98" s="3"/>
    </row>
    <row r="99" spans="2:31" ht="15.75" customHeight="1">
      <c r="B99" s="4"/>
      <c r="C99" s="4"/>
      <c r="D99" s="4"/>
      <c r="E99" s="4"/>
      <c r="F99" s="4" t="str">
        <f>IF(OR(V66=W66,V66=W67)," ","Posibilidad de fijación en base de costillas")</f>
        <v> </v>
      </c>
      <c r="G99" s="4"/>
      <c r="H99" s="4"/>
      <c r="I99" s="4"/>
      <c r="J99" s="4"/>
      <c r="K99" s="4"/>
      <c r="L99" s="5" t="str">
        <f>VLOOKUP(V72,W72:X74,2)</f>
        <v> </v>
      </c>
      <c r="M99" s="4"/>
      <c r="N99" s="4"/>
      <c r="O99" s="87"/>
      <c r="P99" s="4"/>
      <c r="R99" s="11">
        <v>1</v>
      </c>
      <c r="S99" s="12">
        <f>IF(OR(V66=1,V66=2),1,IF(V72&lt;&gt;1,1,0))</f>
        <v>1</v>
      </c>
      <c r="T99" s="10"/>
      <c r="U99" s="11"/>
      <c r="V99" s="11"/>
      <c r="W99" s="26" t="s">
        <v>9</v>
      </c>
      <c r="X99" s="45" t="str">
        <f>L28</f>
        <v> </v>
      </c>
      <c r="Y99" s="10"/>
      <c r="Z99" s="10"/>
      <c r="AA99" s="10"/>
      <c r="AB99" s="10"/>
      <c r="AC99" s="10"/>
      <c r="AD99" s="10"/>
      <c r="AE99" s="3"/>
    </row>
    <row r="100" spans="2:31" ht="15.7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5"/>
      <c r="M100" s="4"/>
      <c r="N100" s="4"/>
      <c r="O100" s="87"/>
      <c r="P100" s="4"/>
      <c r="S100" s="12"/>
      <c r="T100" s="10"/>
      <c r="U100" s="11"/>
      <c r="V100" s="11"/>
      <c r="W100" s="26" t="s">
        <v>10</v>
      </c>
      <c r="X100" s="45" t="str">
        <f>IF(AND(V20=W21,V25=W32),CONCATENATE(J31," plantas en ",L32),CONCATENATE(IF(AND(V20&lt;=3,V25&lt;=6),L29,IF(AND(V20=4,V25=7),L29,J30))," ",K30))</f>
        <v>   </v>
      </c>
      <c r="Y100" s="10"/>
      <c r="Z100" s="10"/>
      <c r="AA100" s="10"/>
      <c r="AB100" s="10"/>
      <c r="AC100" s="10"/>
      <c r="AD100" s="10"/>
      <c r="AE100" s="3"/>
    </row>
    <row r="101" spans="2:31" ht="15.75" customHeight="1">
      <c r="B101" s="4"/>
      <c r="C101" s="4"/>
      <c r="D101" s="4"/>
      <c r="E101" s="4" t="str">
        <f>IF(OR(V66=W66,V66=W67)," ","Situación respecto a estructura de soportes verticales")</f>
        <v> </v>
      </c>
      <c r="F101" s="4"/>
      <c r="G101" s="4"/>
      <c r="H101" s="4"/>
      <c r="I101" s="4"/>
      <c r="J101" s="4"/>
      <c r="K101" s="4"/>
      <c r="L101" s="5" t="str">
        <f>VLOOKUP(V76,W76:X80,2)</f>
        <v> </v>
      </c>
      <c r="M101" s="4"/>
      <c r="N101" s="4"/>
      <c r="O101" s="87"/>
      <c r="P101" s="4"/>
      <c r="R101" s="11">
        <v>1</v>
      </c>
      <c r="S101" s="12">
        <f>IF(OR(V66=1,V66=2),1,IF(V76&lt;&gt;1,1,0))</f>
        <v>1</v>
      </c>
      <c r="T101" s="10"/>
      <c r="U101" s="11"/>
      <c r="V101" s="11"/>
      <c r="W101" s="26"/>
      <c r="X101" s="10"/>
      <c r="Y101" s="10"/>
      <c r="Z101" s="10"/>
      <c r="AA101" s="10"/>
      <c r="AB101" s="10"/>
      <c r="AC101" s="10"/>
      <c r="AD101" s="10"/>
      <c r="AE101" s="3"/>
    </row>
    <row r="102" spans="2:31" ht="15.75" customHeight="1">
      <c r="B102" s="4"/>
      <c r="C102" s="4"/>
      <c r="D102" s="4"/>
      <c r="E102" s="4"/>
      <c r="F102" s="4"/>
      <c r="G102" s="4"/>
      <c r="H102" s="4"/>
      <c r="I102" s="5" t="str">
        <f>IF(AND(OR(V76=W79,V76=W78),E101&lt;&gt;" "),"Indicar distancia s ="," ")</f>
        <v> </v>
      </c>
      <c r="J102" s="25"/>
      <c r="K102" s="4" t="str">
        <f>IF(AND(OR(V76=W79,V76=W78),E101&lt;&gt;" "),"mm"," ")</f>
        <v> </v>
      </c>
      <c r="L102" s="5"/>
      <c r="M102" s="4"/>
      <c r="N102" s="4"/>
      <c r="O102" s="86"/>
      <c r="P102" s="4"/>
      <c r="R102" s="11">
        <v>1</v>
      </c>
      <c r="S102" s="12">
        <f>IF(OR(I102=" ",AND(I102&lt;&gt;" ",J102&lt;&gt;"")),1,0)</f>
        <v>1</v>
      </c>
      <c r="T102" s="10"/>
      <c r="U102" s="11"/>
      <c r="V102" s="11"/>
      <c r="W102" s="26" t="s">
        <v>78</v>
      </c>
      <c r="X102" s="45" t="str">
        <f>CONCATENATE(H37," x ",(IF(V55&lt;=2," continuo",J58)),(IF(V55&lt;=2,""," m")))</f>
        <v> x  continuo</v>
      </c>
      <c r="Y102" s="10"/>
      <c r="Z102" s="28" t="str">
        <f>CONCATENATE("L",(V5-1))</f>
        <v>L0</v>
      </c>
      <c r="AA102" s="10"/>
      <c r="AB102" s="10"/>
      <c r="AC102" s="10"/>
      <c r="AD102" s="10"/>
      <c r="AE102" s="3"/>
    </row>
    <row r="103" spans="2:31" ht="15.75" customHeight="1">
      <c r="B103" s="4"/>
      <c r="C103" s="4"/>
      <c r="D103" s="4"/>
      <c r="E103" s="4"/>
      <c r="F103" s="4"/>
      <c r="G103" s="4"/>
      <c r="H103" s="4"/>
      <c r="I103" s="5" t="str">
        <f>IF(OR(V76=W77,V76=W76,E101=" ")," ","Indicar distancia ente soportes L =")</f>
        <v> </v>
      </c>
      <c r="J103" s="25"/>
      <c r="K103" s="4" t="str">
        <f>IF(OR(V76=W77,V76=W76,E101=" ")," ","m")</f>
        <v> </v>
      </c>
      <c r="L103" s="5"/>
      <c r="M103" s="4"/>
      <c r="N103" s="4"/>
      <c r="O103" s="86"/>
      <c r="P103" s="4"/>
      <c r="R103" s="11">
        <v>1</v>
      </c>
      <c r="S103" s="12">
        <f>IF(OR(I103=" ",AND(I103&lt;&gt;" ",J103&lt;&gt;"")),1,0)</f>
        <v>1</v>
      </c>
      <c r="T103" s="10"/>
      <c r="U103" s="11"/>
      <c r="V103" s="11"/>
      <c r="W103" s="26" t="s">
        <v>79</v>
      </c>
      <c r="X103" s="45"/>
      <c r="Y103" s="10"/>
      <c r="Z103" s="28" t="str">
        <f>CONCATENATE("F",(V41-1))</f>
        <v>F0</v>
      </c>
      <c r="AA103" s="28">
        <f>IF(L40=X47,"",IF(L40=X48,"Estr. Metálica","H.A."))</f>
      </c>
      <c r="AB103" s="27" t="str">
        <f>IF(K39&lt;&gt;" ",CONCATENATE("d = ",J39," mm")," ")</f>
        <v> </v>
      </c>
      <c r="AD103" s="10"/>
      <c r="AE103" s="3"/>
    </row>
    <row r="104" spans="2:31" ht="15.7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5"/>
      <c r="M104" s="4"/>
      <c r="N104" s="4"/>
      <c r="O104" s="86"/>
      <c r="P104" s="4"/>
      <c r="U104" s="11"/>
      <c r="V104" s="11"/>
      <c r="W104" s="26" t="s">
        <v>80</v>
      </c>
      <c r="X104" s="45"/>
      <c r="Y104" s="10"/>
      <c r="Z104" s="28" t="str">
        <f>CONCATENATE("F",(U41-1))</f>
        <v>F0</v>
      </c>
      <c r="AA104" s="28">
        <f>IF(L43=X47,"",IF(L43=X48,"Estr. Metálica","H.A."))</f>
      </c>
      <c r="AB104" s="27" t="str">
        <f>IF(K42&lt;&gt;" ",CONCATENATE("d = ",J42," mm")," ")</f>
        <v> </v>
      </c>
      <c r="AD104" s="10"/>
      <c r="AE104" s="3"/>
    </row>
    <row r="105" spans="2:31" ht="15.7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5"/>
      <c r="M105" s="4"/>
      <c r="N105" s="4"/>
      <c r="O105" s="31"/>
      <c r="P105" s="4"/>
      <c r="U105" s="11"/>
      <c r="V105" s="11"/>
      <c r="W105" s="26" t="s">
        <v>81</v>
      </c>
      <c r="X105" s="45"/>
      <c r="Z105" s="28" t="str">
        <f>CONCATENATE("A",(V55-2))</f>
        <v>A-1</v>
      </c>
      <c r="AB105" s="27" t="str">
        <f>IF(I57&lt;&gt;" ",CONCATENATE("s = ",J57," mm")," ")</f>
        <v> </v>
      </c>
      <c r="AD105" s="10"/>
      <c r="AE105" s="3"/>
    </row>
    <row r="106" spans="2:31" ht="15.75" customHeight="1">
      <c r="B106" s="4"/>
      <c r="C106" s="9"/>
      <c r="D106" s="4" t="s">
        <v>91</v>
      </c>
      <c r="E106" s="4"/>
      <c r="F106" s="4"/>
      <c r="G106" s="4"/>
      <c r="H106" s="4"/>
      <c r="I106" s="4"/>
      <c r="J106" s="4"/>
      <c r="K106" s="4"/>
      <c r="L106" s="5" t="str">
        <f>VLOOKUP(V82,W82:X88,2)</f>
        <v> </v>
      </c>
      <c r="M106" s="4"/>
      <c r="N106" s="4"/>
      <c r="O106" s="31"/>
      <c r="P106" s="4"/>
      <c r="R106" s="11">
        <v>1</v>
      </c>
      <c r="S106" s="10">
        <f>IF(L106=" ",0,1)</f>
        <v>0</v>
      </c>
      <c r="U106" s="11"/>
      <c r="V106" s="11"/>
      <c r="W106" s="26" t="s">
        <v>82</v>
      </c>
      <c r="X106" s="45"/>
      <c r="Y106" s="10"/>
      <c r="Z106" s="28" t="str">
        <f>IF(J55&lt;&gt;"",CONCATENATE("t = ",J55," mm"),"No hay")</f>
        <v>No hay</v>
      </c>
      <c r="AA106" s="10"/>
      <c r="AB106" s="10"/>
      <c r="AD106" s="10"/>
      <c r="AE106" s="3"/>
    </row>
    <row r="107" spans="2:31" ht="15.75" customHeight="1">
      <c r="B107" s="4"/>
      <c r="C107" s="4"/>
      <c r="D107" s="4"/>
      <c r="E107" s="4"/>
      <c r="F107" s="4"/>
      <c r="G107" s="4"/>
      <c r="H107" s="4"/>
      <c r="I107" s="5" t="str">
        <f>IF(V82=7,"Especificar: "," ")</f>
        <v> </v>
      </c>
      <c r="J107" s="23"/>
      <c r="K107" s="4"/>
      <c r="L107" s="5"/>
      <c r="M107" s="4"/>
      <c r="N107" s="4"/>
      <c r="O107" s="31"/>
      <c r="P107" s="4"/>
      <c r="R107" s="11">
        <v>1</v>
      </c>
      <c r="S107" s="10">
        <f>IF(AND(J107="",V82=7),0,1)</f>
        <v>1</v>
      </c>
      <c r="U107" s="11"/>
      <c r="V107" s="11"/>
      <c r="W107" s="26" t="s">
        <v>83</v>
      </c>
      <c r="X107" s="45"/>
      <c r="Y107" s="10"/>
      <c r="Z107" s="28" t="str">
        <f>IF(V61=0,"M0","M1")</f>
        <v>M0</v>
      </c>
      <c r="AA107" s="10"/>
      <c r="AB107" s="10"/>
      <c r="AD107" s="10"/>
      <c r="AE107" s="3"/>
    </row>
    <row r="108" spans="2:31" ht="15.75" customHeight="1" thickBo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5"/>
      <c r="M108" s="4"/>
      <c r="N108" s="4"/>
      <c r="O108" s="31"/>
      <c r="P108" s="4"/>
      <c r="U108" s="11"/>
      <c r="V108" s="11"/>
      <c r="W108" s="26"/>
      <c r="X108" s="45"/>
      <c r="Y108" s="10"/>
      <c r="Z108" s="28" t="str">
        <f>IF(V62=0,"M0","M2")</f>
        <v>M0</v>
      </c>
      <c r="AA108" s="10"/>
      <c r="AB108" s="10"/>
      <c r="AD108" s="11"/>
      <c r="AE108" s="3"/>
    </row>
    <row r="109" spans="2:31" ht="15.75" customHeight="1" thickBo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5"/>
      <c r="M109" s="4"/>
      <c r="N109" s="4"/>
      <c r="O109" s="31"/>
      <c r="P109" s="4"/>
      <c r="R109" s="84">
        <f>SUM(R7:R104)</f>
        <v>42</v>
      </c>
      <c r="S109" s="84">
        <f>SUM(S7:S104)</f>
        <v>15</v>
      </c>
      <c r="U109" s="11"/>
      <c r="W109" s="26"/>
      <c r="X109" s="45"/>
      <c r="Y109" s="11"/>
      <c r="Z109" s="28" t="str">
        <f>IF(V63=0,"M0","M3")</f>
        <v>M0</v>
      </c>
      <c r="AA109" s="11"/>
      <c r="AB109" s="11"/>
      <c r="AE109" s="3"/>
    </row>
    <row r="110" spans="2:31" ht="15.7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5"/>
      <c r="M110" s="4"/>
      <c r="N110" s="4"/>
      <c r="O110" s="31"/>
      <c r="P110" s="4"/>
      <c r="S110" s="10"/>
      <c r="U110" s="11"/>
      <c r="W110" s="26"/>
      <c r="X110" s="45"/>
      <c r="Z110" s="28" t="str">
        <f>IF(V64=0,"M0","M4")</f>
        <v>M0</v>
      </c>
      <c r="AE110" s="3"/>
    </row>
    <row r="111" spans="2:31" ht="15.75" customHeight="1">
      <c r="B111" s="4"/>
      <c r="C111" s="4"/>
      <c r="D111" s="4"/>
      <c r="E111" s="7"/>
      <c r="F111" s="7"/>
      <c r="G111" s="7"/>
      <c r="H111" s="7"/>
      <c r="I111" s="7" t="s">
        <v>65</v>
      </c>
      <c r="J111" s="7"/>
      <c r="K111" s="7"/>
      <c r="L111" s="8"/>
      <c r="M111" s="4"/>
      <c r="N111" s="4"/>
      <c r="O111" s="31"/>
      <c r="P111" s="4"/>
      <c r="U111" s="11"/>
      <c r="V111" s="11"/>
      <c r="W111" s="26"/>
      <c r="X111" s="45"/>
      <c r="AD111" s="11"/>
      <c r="AE111" s="3"/>
    </row>
    <row r="112" spans="2:31" ht="15.75" customHeight="1">
      <c r="B112" s="4"/>
      <c r="C112" s="4"/>
      <c r="D112" s="36" t="s">
        <v>72</v>
      </c>
      <c r="E112" s="4"/>
      <c r="F112" s="4"/>
      <c r="G112" s="4"/>
      <c r="H112" s="4"/>
      <c r="I112" s="4"/>
      <c r="J112" s="4"/>
      <c r="K112" s="4"/>
      <c r="L112" s="5"/>
      <c r="M112" s="4"/>
      <c r="N112" s="4"/>
      <c r="O112" s="31"/>
      <c r="P112" s="4"/>
      <c r="U112" s="11"/>
      <c r="V112" s="11"/>
      <c r="W112" s="26" t="str">
        <f>IF(V66&gt;2,"Peto tipo","No hay petos")</f>
        <v>No hay petos</v>
      </c>
      <c r="X112" s="45" t="str">
        <f>IF(V66&gt;2,CONCATENATE(J97," x ",(IF(V76&lt;=2," continuo",J103)),(IF(V76&lt;=2,""," m")))," ")</f>
        <v> </v>
      </c>
      <c r="Y112" s="11"/>
      <c r="Z112" s="28" t="str">
        <f>CONCATENATE("P",(V66-2))</f>
        <v>P-1</v>
      </c>
      <c r="AA112" s="28">
        <f>IF(L99=X72,"",IF(L99=Y73,"Estr. Metálica","H.A."))</f>
      </c>
      <c r="AB112" s="27" t="str">
        <f>IF(K96&lt;&gt;" ",CONCATENATE("d = ",J96," mm")," ")</f>
        <v> </v>
      </c>
      <c r="AD112" s="11"/>
      <c r="AE112" s="3"/>
    </row>
    <row r="113" spans="2:31" ht="15.7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5"/>
      <c r="M113" s="4"/>
      <c r="N113" s="4"/>
      <c r="O113" s="31"/>
      <c r="P113" s="4"/>
      <c r="U113" s="11"/>
      <c r="V113" s="11"/>
      <c r="W113" s="26" t="str">
        <f>IF(V76&gt;2,"Apoyo en pilares"," ")</f>
        <v> </v>
      </c>
      <c r="X113" s="45"/>
      <c r="Y113" s="11"/>
      <c r="Z113" s="28" t="str">
        <f>CONCATENATE("A",(V76-2))</f>
        <v>A-1</v>
      </c>
      <c r="AA113" s="11"/>
      <c r="AB113" s="27" t="str">
        <f>IF(K102&lt;&gt;" ",CONCATENATE("s = ",J102," mm")," ")</f>
        <v> </v>
      </c>
      <c r="AD113" s="11"/>
      <c r="AE113" s="3"/>
    </row>
    <row r="114" spans="2:30" ht="15.7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5"/>
      <c r="M114" s="4"/>
      <c r="N114" s="4"/>
      <c r="O114" s="31"/>
      <c r="P114" s="4"/>
      <c r="U114" s="11"/>
      <c r="V114" s="11"/>
      <c r="W114" s="26"/>
      <c r="X114" s="11"/>
      <c r="Y114" s="11"/>
      <c r="Z114" s="11"/>
      <c r="AA114" s="11"/>
      <c r="AB114" s="11"/>
      <c r="AC114" s="11"/>
      <c r="AD114" s="11"/>
    </row>
    <row r="115" spans="22:30" ht="15.75" customHeight="1">
      <c r="V115" s="11"/>
      <c r="W115" s="26"/>
      <c r="X115" s="11"/>
      <c r="Y115" s="11"/>
      <c r="Z115" s="11"/>
      <c r="AA115" s="11"/>
      <c r="AB115" s="11"/>
      <c r="AC115" s="11"/>
      <c r="AD115" s="11"/>
    </row>
    <row r="116" spans="22:30" ht="15.75" customHeight="1">
      <c r="V116" s="11"/>
      <c r="W116" s="45"/>
      <c r="X116" s="11"/>
      <c r="Y116" s="11"/>
      <c r="Z116" s="11"/>
      <c r="AA116" s="11"/>
      <c r="AB116" s="11"/>
      <c r="AC116" s="11"/>
      <c r="AD116" s="11"/>
    </row>
    <row r="117" spans="22:30" ht="15.75" customHeight="1">
      <c r="V117" s="11"/>
      <c r="W117" s="45"/>
      <c r="X117" s="11"/>
      <c r="Y117" s="11"/>
      <c r="Z117" s="11"/>
      <c r="AA117" s="11"/>
      <c r="AB117" s="11"/>
      <c r="AC117" s="11"/>
      <c r="AD117" s="11"/>
    </row>
    <row r="118" spans="22:30" ht="15.75" customHeight="1">
      <c r="V118" s="11"/>
      <c r="W118" s="45"/>
      <c r="X118" s="11"/>
      <c r="Y118" s="11"/>
      <c r="Z118" s="11"/>
      <c r="AA118" s="11"/>
      <c r="AB118" s="11"/>
      <c r="AC118" s="11"/>
      <c r="AD118" s="11"/>
    </row>
    <row r="119" spans="22:30" ht="15.75" customHeight="1">
      <c r="V119" s="11"/>
      <c r="W119" s="45"/>
      <c r="X119" s="11"/>
      <c r="Y119" s="11"/>
      <c r="Z119" s="11"/>
      <c r="AA119" s="11"/>
      <c r="AB119" s="11"/>
      <c r="AC119" s="11"/>
      <c r="AD119" s="11"/>
    </row>
    <row r="120" spans="22:30" ht="15.75" customHeight="1">
      <c r="V120" s="11"/>
      <c r="W120" s="45"/>
      <c r="X120" s="11"/>
      <c r="Y120" s="11"/>
      <c r="Z120" s="11"/>
      <c r="AA120" s="11"/>
      <c r="AB120" s="11"/>
      <c r="AC120" s="11"/>
      <c r="AD120" s="11"/>
    </row>
    <row r="121" spans="22:30" ht="15.75" customHeight="1">
      <c r="V121" s="11"/>
      <c r="W121" s="45"/>
      <c r="X121" s="11"/>
      <c r="Y121" s="11"/>
      <c r="Z121" s="11"/>
      <c r="AA121" s="11"/>
      <c r="AB121" s="11"/>
      <c r="AC121" s="11"/>
      <c r="AD121" s="11"/>
    </row>
  </sheetData>
  <sheetProtection password="B645" sheet="1" objects="1" scenarios="1"/>
  <mergeCells count="12">
    <mergeCell ref="G15:M16"/>
    <mergeCell ref="O82:O91"/>
    <mergeCell ref="O92:O101"/>
    <mergeCell ref="O102:O104"/>
    <mergeCell ref="O7:O21"/>
    <mergeCell ref="O52:O61"/>
    <mergeCell ref="O62:O71"/>
    <mergeCell ref="O72:O81"/>
    <mergeCell ref="O5:O6"/>
    <mergeCell ref="O22:O31"/>
    <mergeCell ref="O32:O41"/>
    <mergeCell ref="O42:O51"/>
  </mergeCells>
  <conditionalFormatting sqref="D20:M20">
    <cfRule type="expression" priority="1" dxfId="0" stopIfTrue="1">
      <formula>$S$20=0</formula>
    </cfRule>
  </conditionalFormatting>
  <conditionalFormatting sqref="K21:M21 D21:I21">
    <cfRule type="expression" priority="2" dxfId="0" stopIfTrue="1">
      <formula>$S$21=0</formula>
    </cfRule>
  </conditionalFormatting>
  <conditionalFormatting sqref="J21">
    <cfRule type="expression" priority="3" dxfId="1" stopIfTrue="1">
      <formula>$S$21=0</formula>
    </cfRule>
  </conditionalFormatting>
  <conditionalFormatting sqref="I23:M23 D23:G23">
    <cfRule type="expression" priority="4" dxfId="0" stopIfTrue="1">
      <formula>$S$23=0</formula>
    </cfRule>
  </conditionalFormatting>
  <conditionalFormatting sqref="I24:M24 D24:G24">
    <cfRule type="expression" priority="5" dxfId="0" stopIfTrue="1">
      <formula>$S$24=0</formula>
    </cfRule>
  </conditionalFormatting>
  <conditionalFormatting sqref="I25:M25 D25:G25">
    <cfRule type="expression" priority="6" dxfId="0" stopIfTrue="1">
      <formula>$S$25=0</formula>
    </cfRule>
  </conditionalFormatting>
  <conditionalFormatting sqref="I26:M26 D26:G26">
    <cfRule type="expression" priority="7" dxfId="0" stopIfTrue="1">
      <formula>$S$26=0</formula>
    </cfRule>
  </conditionalFormatting>
  <conditionalFormatting sqref="H23">
    <cfRule type="expression" priority="8" dxfId="1" stopIfTrue="1">
      <formula>$S$23=0</formula>
    </cfRule>
  </conditionalFormatting>
  <conditionalFormatting sqref="H24">
    <cfRule type="expression" priority="9" dxfId="1" stopIfTrue="1">
      <formula>$S$24=0</formula>
    </cfRule>
  </conditionalFormatting>
  <conditionalFormatting sqref="H25">
    <cfRule type="expression" priority="10" dxfId="1" stopIfTrue="1">
      <formula>$S$25=0</formula>
    </cfRule>
  </conditionalFormatting>
  <conditionalFormatting sqref="H26">
    <cfRule type="expression" priority="11" dxfId="1" stopIfTrue="1">
      <formula>$S$26=0</formula>
    </cfRule>
  </conditionalFormatting>
  <conditionalFormatting sqref="D27:M27">
    <cfRule type="expression" priority="12" dxfId="0" stopIfTrue="1">
      <formula>$S$27=0</formula>
    </cfRule>
  </conditionalFormatting>
  <conditionalFormatting sqref="D28:M28">
    <cfRule type="expression" priority="13" dxfId="0" stopIfTrue="1">
      <formula>$S$28=0</formula>
    </cfRule>
  </conditionalFormatting>
  <conditionalFormatting sqref="D29:M29">
    <cfRule type="expression" priority="14" dxfId="0" stopIfTrue="1">
      <formula>$S$29=0</formula>
    </cfRule>
  </conditionalFormatting>
  <conditionalFormatting sqref="K30:M30 C30:I30">
    <cfRule type="expression" priority="15" dxfId="0" stopIfTrue="1">
      <formula>$S$30=0</formula>
    </cfRule>
  </conditionalFormatting>
  <conditionalFormatting sqref="J30">
    <cfRule type="expression" priority="16" dxfId="1" stopIfTrue="1">
      <formula>$S$30=0</formula>
    </cfRule>
  </conditionalFormatting>
  <conditionalFormatting sqref="M10 D10:G10">
    <cfRule type="expression" priority="17" dxfId="0" stopIfTrue="1">
      <formula>$S$10=0</formula>
    </cfRule>
  </conditionalFormatting>
  <conditionalFormatting sqref="H10:L10">
    <cfRule type="expression" priority="18" dxfId="1" stopIfTrue="1">
      <formula>$S$10=0</formula>
    </cfRule>
  </conditionalFormatting>
  <conditionalFormatting sqref="M7 D7:G7">
    <cfRule type="expression" priority="19" dxfId="2" stopIfTrue="1">
      <formula>$S$7=0</formula>
    </cfRule>
  </conditionalFormatting>
  <conditionalFormatting sqref="H7:L7">
    <cfRule type="expression" priority="20" dxfId="3" stopIfTrue="1">
      <formula>$S$7=0</formula>
    </cfRule>
  </conditionalFormatting>
  <conditionalFormatting sqref="M8 D8:G8">
    <cfRule type="expression" priority="21" dxfId="0" stopIfTrue="1">
      <formula>$S$8=0</formula>
    </cfRule>
  </conditionalFormatting>
  <conditionalFormatting sqref="H8:L8">
    <cfRule type="expression" priority="22" dxfId="1" stopIfTrue="1">
      <formula>$S$8=0</formula>
    </cfRule>
  </conditionalFormatting>
  <conditionalFormatting sqref="M9 D9:G9">
    <cfRule type="expression" priority="23" dxfId="0" stopIfTrue="1">
      <formula>$S$9=0</formula>
    </cfRule>
  </conditionalFormatting>
  <conditionalFormatting sqref="H9:L9">
    <cfRule type="expression" priority="24" dxfId="1" stopIfTrue="1">
      <formula>$S$9=0</formula>
    </cfRule>
  </conditionalFormatting>
  <conditionalFormatting sqref="D37:G37 I37:M37">
    <cfRule type="expression" priority="25" dxfId="0" stopIfTrue="1">
      <formula>$S$37=0</formula>
    </cfRule>
  </conditionalFormatting>
  <conditionalFormatting sqref="D38:M38">
    <cfRule type="expression" priority="26" dxfId="0" stopIfTrue="1">
      <formula>$S$38=0</formula>
    </cfRule>
  </conditionalFormatting>
  <conditionalFormatting sqref="D39:I39 K39:M39">
    <cfRule type="expression" priority="27" dxfId="0" stopIfTrue="1">
      <formula>$S$39=0</formula>
    </cfRule>
  </conditionalFormatting>
  <conditionalFormatting sqref="J39">
    <cfRule type="expression" priority="28" dxfId="1" stopIfTrue="1">
      <formula>$S$39=0</formula>
    </cfRule>
  </conditionalFormatting>
  <conditionalFormatting sqref="D40:M40">
    <cfRule type="expression" priority="29" dxfId="0" stopIfTrue="1">
      <formula>$S$40=0</formula>
    </cfRule>
  </conditionalFormatting>
  <conditionalFormatting sqref="D41:M41">
    <cfRule type="expression" priority="30" dxfId="0" stopIfTrue="1">
      <formula>$S$41=0</formula>
    </cfRule>
  </conditionalFormatting>
  <conditionalFormatting sqref="D42:I42 K42:M42">
    <cfRule type="expression" priority="31" dxfId="0" stopIfTrue="1">
      <formula>$S$42=0</formula>
    </cfRule>
  </conditionalFormatting>
  <conditionalFormatting sqref="J42">
    <cfRule type="expression" priority="32" dxfId="1" stopIfTrue="1">
      <formula>$S$42=0</formula>
    </cfRule>
  </conditionalFormatting>
  <conditionalFormatting sqref="D43:M43">
    <cfRule type="expression" priority="33" dxfId="0" stopIfTrue="1">
      <formula>$S$43=0</formula>
    </cfRule>
  </conditionalFormatting>
  <conditionalFormatting sqref="H37">
    <cfRule type="expression" priority="34" dxfId="1" stopIfTrue="1">
      <formula>$S$37=0</formula>
    </cfRule>
  </conditionalFormatting>
  <conditionalFormatting sqref="D54:M54">
    <cfRule type="expression" priority="35" dxfId="0" stopIfTrue="1">
      <formula>$S$54=0</formula>
    </cfRule>
  </conditionalFormatting>
  <conditionalFormatting sqref="D55:I55 K55:M55">
    <cfRule type="expression" priority="36" dxfId="0" stopIfTrue="1">
      <formula>$S$55=0</formula>
    </cfRule>
  </conditionalFormatting>
  <conditionalFormatting sqref="J55">
    <cfRule type="expression" priority="37" dxfId="1" stopIfTrue="1">
      <formula>$S$55=0</formula>
    </cfRule>
  </conditionalFormatting>
  <conditionalFormatting sqref="D95:M95">
    <cfRule type="expression" priority="38" dxfId="0" stopIfTrue="1">
      <formula>$S$95=0</formula>
    </cfRule>
  </conditionalFormatting>
  <conditionalFormatting sqref="D96:I96 K96:M96">
    <cfRule type="expression" priority="39" dxfId="0" stopIfTrue="1">
      <formula>$S$96=0</formula>
    </cfRule>
  </conditionalFormatting>
  <conditionalFormatting sqref="D97:I97 K97:M97">
    <cfRule type="expression" priority="40" dxfId="0" stopIfTrue="1">
      <formula>$S$97=0</formula>
    </cfRule>
  </conditionalFormatting>
  <conditionalFormatting sqref="J96">
    <cfRule type="expression" priority="41" dxfId="1" stopIfTrue="1">
      <formula>$S$96=0</formula>
    </cfRule>
  </conditionalFormatting>
  <conditionalFormatting sqref="J97">
    <cfRule type="expression" priority="42" dxfId="1" stopIfTrue="1">
      <formula>$S$97=0</formula>
    </cfRule>
  </conditionalFormatting>
  <conditionalFormatting sqref="D99:M99">
    <cfRule type="expression" priority="43" dxfId="0" stopIfTrue="1">
      <formula>$S$99=0</formula>
    </cfRule>
  </conditionalFormatting>
  <conditionalFormatting sqref="D101:M101">
    <cfRule type="expression" priority="44" dxfId="0" stopIfTrue="1">
      <formula>$S$101=0</formula>
    </cfRule>
  </conditionalFormatting>
  <conditionalFormatting sqref="D102:I102 K102:M102">
    <cfRule type="expression" priority="45" dxfId="0" stopIfTrue="1">
      <formula>$S$102=0</formula>
    </cfRule>
  </conditionalFormatting>
  <conditionalFormatting sqref="D103:I103 K103:M103">
    <cfRule type="expression" priority="46" dxfId="0" stopIfTrue="1">
      <formula>$S$103=0</formula>
    </cfRule>
  </conditionalFormatting>
  <conditionalFormatting sqref="J102">
    <cfRule type="expression" priority="47" dxfId="1" stopIfTrue="1">
      <formula>$S$102=0</formula>
    </cfRule>
  </conditionalFormatting>
  <conditionalFormatting sqref="J103">
    <cfRule type="expression" priority="48" dxfId="1" stopIfTrue="1">
      <formula>$S$103=0</formula>
    </cfRule>
  </conditionalFormatting>
  <conditionalFormatting sqref="D70:M70">
    <cfRule type="expression" priority="49" dxfId="0" stopIfTrue="1">
      <formula>$S$70=0</formula>
    </cfRule>
  </conditionalFormatting>
  <conditionalFormatting sqref="D71:M71">
    <cfRule type="expression" priority="50" dxfId="0" stopIfTrue="1">
      <formula>$S$71=0</formula>
    </cfRule>
  </conditionalFormatting>
  <conditionalFormatting sqref="D72:M72">
    <cfRule type="expression" priority="51" dxfId="0" stopIfTrue="1">
      <formula>$S$72=0</formula>
    </cfRule>
  </conditionalFormatting>
  <conditionalFormatting sqref="D73:M73">
    <cfRule type="expression" priority="52" dxfId="0" stopIfTrue="1">
      <formula>$S$73=0</formula>
    </cfRule>
  </conditionalFormatting>
  <conditionalFormatting sqref="D56:M56">
    <cfRule type="expression" priority="53" dxfId="0" stopIfTrue="1">
      <formula>$S$56=0</formula>
    </cfRule>
  </conditionalFormatting>
  <conditionalFormatting sqref="D57:I57 K57:M57">
    <cfRule type="expression" priority="54" dxfId="0" stopIfTrue="1">
      <formula>$S$57=0</formula>
    </cfRule>
  </conditionalFormatting>
  <conditionalFormatting sqref="D58:I58 K58:M58">
    <cfRule type="expression" priority="55" dxfId="0" stopIfTrue="1">
      <formula>$S$58=0</formula>
    </cfRule>
  </conditionalFormatting>
  <conditionalFormatting sqref="J57">
    <cfRule type="expression" priority="56" dxfId="1" stopIfTrue="1">
      <formula>$S$57=0</formula>
    </cfRule>
  </conditionalFormatting>
  <conditionalFormatting sqref="J58">
    <cfRule type="expression" priority="57" dxfId="1" stopIfTrue="1">
      <formula>$S$58=0</formula>
    </cfRule>
  </conditionalFormatting>
  <conditionalFormatting sqref="C31:I31 K31:M31">
    <cfRule type="expression" priority="58" dxfId="0" stopIfTrue="1">
      <formula>$S$31=0</formula>
    </cfRule>
  </conditionalFormatting>
  <conditionalFormatting sqref="C32:M32">
    <cfRule type="expression" priority="59" dxfId="0" stopIfTrue="1">
      <formula>$S$32=0</formula>
    </cfRule>
  </conditionalFormatting>
  <conditionalFormatting sqref="J31">
    <cfRule type="expression" priority="60" dxfId="1" stopIfTrue="1">
      <formula>$S$31=0</formula>
    </cfRule>
  </conditionalFormatting>
  <conditionalFormatting sqref="O5:O104">
    <cfRule type="expression" priority="61" dxfId="4" stopIfTrue="1">
      <formula>$S$109&lt;&gt;$R$109</formula>
    </cfRule>
  </conditionalFormatting>
  <conditionalFormatting sqref="H107:I107 K107:M107">
    <cfRule type="expression" priority="62" dxfId="0" stopIfTrue="1">
      <formula>$S$107=0</formula>
    </cfRule>
  </conditionalFormatting>
  <conditionalFormatting sqref="J107">
    <cfRule type="expression" priority="63" dxfId="1" stopIfTrue="1">
      <formula>$S$107=0</formula>
    </cfRule>
  </conditionalFormatting>
  <conditionalFormatting sqref="I106:M106">
    <cfRule type="expression" priority="64" dxfId="0" stopIfTrue="1">
      <formula>$S$106=0</formula>
    </cfRule>
  </conditionalFormatting>
  <conditionalFormatting sqref="D11:G11 M11">
    <cfRule type="expression" priority="65" dxfId="0" stopIfTrue="1">
      <formula>$S$11=0</formula>
    </cfRule>
  </conditionalFormatting>
  <conditionalFormatting sqref="D12:G12 M12">
    <cfRule type="expression" priority="66" dxfId="0" stopIfTrue="1">
      <formula>$S$12=0</formula>
    </cfRule>
  </conditionalFormatting>
  <conditionalFormatting sqref="D13:G13 M13">
    <cfRule type="expression" priority="67" dxfId="0" stopIfTrue="1">
      <formula>$S$13=0</formula>
    </cfRule>
  </conditionalFormatting>
  <conditionalFormatting sqref="D19:M19">
    <cfRule type="expression" priority="68" dxfId="0" stopIfTrue="1">
      <formula>$S$19=0</formula>
    </cfRule>
  </conditionalFormatting>
  <conditionalFormatting sqref="D14:G14 M14">
    <cfRule type="expression" priority="69" dxfId="0" stopIfTrue="1">
      <formula>$S$14=0</formula>
    </cfRule>
  </conditionalFormatting>
  <conditionalFormatting sqref="H11:L11">
    <cfRule type="expression" priority="70" dxfId="1" stopIfTrue="1">
      <formula>$S$11=0</formula>
    </cfRule>
  </conditionalFormatting>
  <conditionalFormatting sqref="H13:L13">
    <cfRule type="expression" priority="71" dxfId="1" stopIfTrue="1">
      <formula>$S$13=0</formula>
    </cfRule>
  </conditionalFormatting>
  <conditionalFormatting sqref="H14:L14">
    <cfRule type="expression" priority="72" dxfId="1" stopIfTrue="1">
      <formula>$S$14=0</formula>
    </cfRule>
  </conditionalFormatting>
  <conditionalFormatting sqref="H12:L12">
    <cfRule type="expression" priority="73" dxfId="1" stopIfTrue="1">
      <formula>$S$12=0</formula>
    </cfRule>
  </conditionalFormatting>
  <hyperlinks>
    <hyperlink ref="D112" r:id="rId1" display="mailto:awsystems@telefonica.net"/>
  </hyperlinks>
  <printOptions/>
  <pageMargins left="0.75" right="0.75" top="1" bottom="1" header="0" footer="0"/>
  <pageSetup fitToHeight="1" fitToWidth="1" horizontalDpi="600" verticalDpi="600" orientation="portrait" paperSize="9" scale="4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T138"/>
  <sheetViews>
    <sheetView workbookViewId="0" topLeftCell="A1">
      <selection activeCell="H5" sqref="H5"/>
    </sheetView>
  </sheetViews>
  <sheetFormatPr defaultColWidth="9.140625" defaultRowHeight="12.75"/>
  <cols>
    <col min="1" max="2" width="5.7109375" style="50" customWidth="1"/>
    <col min="3" max="3" width="0.71875" style="50" customWidth="1"/>
    <col min="4" max="5" width="1.421875" style="50" customWidth="1"/>
    <col min="6" max="6" width="0.71875" style="50" customWidth="1"/>
    <col min="7" max="7" width="1.421875" style="50" customWidth="1"/>
    <col min="8" max="8" width="5.00390625" style="50" customWidth="1"/>
    <col min="9" max="16" width="10.7109375" style="50" customWidth="1"/>
    <col min="17" max="18" width="11.421875" style="50" customWidth="1"/>
    <col min="19" max="19" width="0.13671875" style="50" hidden="1" customWidth="1"/>
    <col min="20" max="16384" width="11.421875" style="50" customWidth="1"/>
  </cols>
  <sheetData>
    <row r="2" spans="2:8" ht="18.75" customHeight="1">
      <c r="B2" s="49"/>
      <c r="D2" s="51"/>
      <c r="E2" s="52" t="s">
        <v>84</v>
      </c>
      <c r="F2" s="51"/>
      <c r="G2" s="51"/>
      <c r="H2" s="51"/>
    </row>
    <row r="3" spans="2:8" ht="18.75" customHeight="1">
      <c r="B3" s="53"/>
      <c r="C3" s="51"/>
      <c r="D3" s="51"/>
      <c r="E3" s="51"/>
      <c r="F3" s="51"/>
      <c r="G3" s="51"/>
      <c r="H3" s="51"/>
    </row>
    <row r="4" spans="19:20" ht="12.75">
      <c r="S4" s="57" t="str">
        <f>CONSULTA!Z102</f>
        <v>L0</v>
      </c>
      <c r="T4" s="57"/>
    </row>
    <row r="5" spans="2:20" ht="12.7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S5" s="57" t="str">
        <f>CONSULTA!Z103</f>
        <v>F0</v>
      </c>
      <c r="T5" s="57"/>
    </row>
    <row r="6" spans="2:20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S6" s="57" t="str">
        <f>CONSULTA!Z104</f>
        <v>F0</v>
      </c>
      <c r="T6" s="57"/>
    </row>
    <row r="7" spans="2:20" ht="15" customHeight="1">
      <c r="B7" s="33"/>
      <c r="C7" s="33"/>
      <c r="D7" s="93" t="s">
        <v>73</v>
      </c>
      <c r="E7" s="93"/>
      <c r="F7" s="93"/>
      <c r="G7" s="93"/>
      <c r="H7" s="93"/>
      <c r="I7" s="93"/>
      <c r="J7" s="47"/>
      <c r="K7" s="90"/>
      <c r="L7" s="90"/>
      <c r="M7" s="90"/>
      <c r="N7" s="90"/>
      <c r="O7" s="33"/>
      <c r="P7" s="33"/>
      <c r="S7" s="57" t="str">
        <f>CONSULTA!Z105</f>
        <v>A-1</v>
      </c>
      <c r="T7" s="57"/>
    </row>
    <row r="8" spans="2:20" ht="15" customHeight="1">
      <c r="B8" s="33"/>
      <c r="C8" s="33"/>
      <c r="D8" s="93"/>
      <c r="E8" s="93"/>
      <c r="F8" s="93"/>
      <c r="G8" s="93"/>
      <c r="H8" s="93"/>
      <c r="I8" s="93"/>
      <c r="J8" s="47"/>
      <c r="K8" s="90"/>
      <c r="L8" s="90"/>
      <c r="M8" s="90"/>
      <c r="N8" s="90"/>
      <c r="O8" s="33"/>
      <c r="P8" s="33"/>
      <c r="S8" s="57" t="str">
        <f>CONSULTA!Z107</f>
        <v>M0</v>
      </c>
      <c r="T8" s="57"/>
    </row>
    <row r="9" spans="2:20" ht="12.7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S9" s="57" t="str">
        <f>CONSULTA!Z108</f>
        <v>M0</v>
      </c>
      <c r="T9" s="57"/>
    </row>
    <row r="10" spans="2:20" ht="12.7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S10" s="57" t="str">
        <f>CONSULTA!Z109</f>
        <v>M0</v>
      </c>
      <c r="T10" s="57"/>
    </row>
    <row r="11" spans="2:20" ht="12.75">
      <c r="B11" s="33"/>
      <c r="C11" s="48"/>
      <c r="D11" s="48"/>
      <c r="E11" s="33" t="s">
        <v>71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S11" s="57" t="str">
        <f>CONSULTA!Z110</f>
        <v>M0</v>
      </c>
      <c r="T11" s="57"/>
    </row>
    <row r="12" spans="2:20" ht="12.75">
      <c r="B12" s="33"/>
      <c r="C12" s="33"/>
      <c r="D12" s="33"/>
      <c r="E12" s="33"/>
      <c r="F12" s="33"/>
      <c r="G12" s="33" t="s">
        <v>65</v>
      </c>
      <c r="H12" s="33"/>
      <c r="I12" s="33"/>
      <c r="J12" s="33"/>
      <c r="K12" s="33"/>
      <c r="L12" s="33"/>
      <c r="M12" s="33"/>
      <c r="N12" s="33"/>
      <c r="O12" s="33"/>
      <c r="P12" s="33"/>
      <c r="S12" s="57" t="str">
        <f>CONSULTA!Z112</f>
        <v>P-1</v>
      </c>
      <c r="T12" s="57"/>
    </row>
    <row r="13" spans="2:20" ht="12.75">
      <c r="B13" s="33"/>
      <c r="C13" s="33"/>
      <c r="D13" s="33"/>
      <c r="E13" s="31" t="str">
        <f>CONSULTA!W91</f>
        <v>Nombre del proyecto</v>
      </c>
      <c r="F13" s="30"/>
      <c r="G13" s="30"/>
      <c r="H13" s="30"/>
      <c r="I13" s="30"/>
      <c r="J13" s="30"/>
      <c r="K13" s="46">
        <f>CONSULTA!X91</f>
      </c>
      <c r="L13" s="30"/>
      <c r="M13" s="30"/>
      <c r="N13" s="30"/>
      <c r="O13" s="30"/>
      <c r="P13" s="33"/>
      <c r="S13" s="57" t="str">
        <f>CONSULTA!Z113</f>
        <v>A-1</v>
      </c>
      <c r="T13" s="57"/>
    </row>
    <row r="14" spans="2:16" ht="12.75">
      <c r="B14" s="33"/>
      <c r="C14" s="33"/>
      <c r="D14" s="33"/>
      <c r="E14" s="31" t="str">
        <f>CONSULTA!W92</f>
        <v>Persona de contacto</v>
      </c>
      <c r="F14" s="30"/>
      <c r="G14" s="30"/>
      <c r="H14" s="30"/>
      <c r="I14" s="30"/>
      <c r="J14" s="30"/>
      <c r="K14" s="46">
        <f>CONSULTA!X92</f>
      </c>
      <c r="L14" s="30"/>
      <c r="M14" s="30"/>
      <c r="N14" s="30"/>
      <c r="O14" s="30"/>
      <c r="P14" s="33"/>
    </row>
    <row r="15" spans="2:16" ht="12.75">
      <c r="B15" s="33"/>
      <c r="C15" s="33"/>
      <c r="D15" s="33"/>
      <c r="E15" s="31" t="str">
        <f>CONSULTA!W93</f>
        <v>Teléfono / Fax</v>
      </c>
      <c r="F15" s="30"/>
      <c r="G15" s="30"/>
      <c r="H15" s="30"/>
      <c r="I15" s="30"/>
      <c r="J15" s="30"/>
      <c r="K15" s="46">
        <f>CONSULTA!X93</f>
      </c>
      <c r="L15" s="30"/>
      <c r="M15" s="30"/>
      <c r="N15" s="30"/>
      <c r="O15" s="30"/>
      <c r="P15" s="33"/>
    </row>
    <row r="16" spans="2:16" ht="12.75">
      <c r="B16" s="33"/>
      <c r="C16" s="33"/>
      <c r="D16" s="33"/>
      <c r="E16" s="31" t="str">
        <f>CONSULTA!W94</f>
        <v>e-mail</v>
      </c>
      <c r="F16" s="30"/>
      <c r="G16" s="30"/>
      <c r="H16" s="30"/>
      <c r="I16" s="30"/>
      <c r="J16" s="30"/>
      <c r="K16" s="46">
        <f>CONSULTA!X94</f>
      </c>
      <c r="L16" s="30"/>
      <c r="M16" s="30"/>
      <c r="N16" s="30"/>
      <c r="O16" s="30"/>
      <c r="P16" s="33"/>
    </row>
    <row r="17" spans="2:16" ht="12.75">
      <c r="B17" s="33"/>
      <c r="C17" s="33"/>
      <c r="D17" s="33"/>
      <c r="E17" s="31">
        <f>CONSULTA!W95</f>
        <v>0</v>
      </c>
      <c r="F17" s="30"/>
      <c r="G17" s="30"/>
      <c r="H17" s="30"/>
      <c r="I17" s="30"/>
      <c r="J17" s="30"/>
      <c r="K17" s="46">
        <f>CONSULTA!X95</f>
      </c>
      <c r="L17" s="30"/>
      <c r="M17" s="30"/>
      <c r="N17" s="30"/>
      <c r="O17" s="30"/>
      <c r="P17" s="33"/>
    </row>
    <row r="18" spans="2:16" ht="12.75">
      <c r="B18" s="33"/>
      <c r="C18" s="33"/>
      <c r="D18" s="33"/>
      <c r="E18" s="31"/>
      <c r="F18" s="31"/>
      <c r="G18" s="31"/>
      <c r="H18" s="31"/>
      <c r="I18" s="31"/>
      <c r="J18" s="31"/>
      <c r="K18" s="54"/>
      <c r="L18" s="30"/>
      <c r="M18" s="30"/>
      <c r="N18" s="30"/>
      <c r="O18" s="30"/>
      <c r="P18" s="33"/>
    </row>
    <row r="19" spans="2:16" ht="12.75">
      <c r="B19" s="33"/>
      <c r="C19" s="33"/>
      <c r="D19" s="33"/>
      <c r="E19" s="31" t="str">
        <f>CONSULTA!W96</f>
        <v>Tipo de pieza</v>
      </c>
      <c r="F19" s="30"/>
      <c r="G19" s="30"/>
      <c r="H19" s="30"/>
      <c r="I19" s="30"/>
      <c r="J19" s="30"/>
      <c r="K19" s="46" t="str">
        <f>CONSULTA!X96</f>
        <v> , xx mm</v>
      </c>
      <c r="L19" s="30"/>
      <c r="M19" s="30"/>
      <c r="N19" s="30"/>
      <c r="O19" s="30"/>
      <c r="P19" s="33"/>
    </row>
    <row r="20" spans="2:16" ht="12.75">
      <c r="B20" s="33"/>
      <c r="C20" s="33"/>
      <c r="D20" s="33"/>
      <c r="E20" s="31" t="str">
        <f>CONSULTA!W97</f>
        <v>Grueso de hoja</v>
      </c>
      <c r="F20" s="30"/>
      <c r="G20" s="30"/>
      <c r="H20" s="30"/>
      <c r="I20" s="30"/>
      <c r="J20" s="30"/>
      <c r="K20" s="46" t="str">
        <f>CONSULTA!X97</f>
        <v> mm</v>
      </c>
      <c r="L20" s="30"/>
      <c r="M20" s="30"/>
      <c r="N20" s="30"/>
      <c r="O20" s="30"/>
      <c r="P20" s="33"/>
    </row>
    <row r="21" spans="2:16" ht="12.75">
      <c r="B21" s="33"/>
      <c r="C21" s="33"/>
      <c r="D21" s="33"/>
      <c r="E21" s="31" t="str">
        <f>CONSULTA!W98</f>
        <v>Acabado</v>
      </c>
      <c r="F21" s="30"/>
      <c r="G21" s="30"/>
      <c r="H21" s="30"/>
      <c r="I21" s="30"/>
      <c r="J21" s="30"/>
      <c r="K21" s="46" t="str">
        <f>CONSULTA!X98</f>
        <v> </v>
      </c>
      <c r="L21" s="30"/>
      <c r="M21" s="30"/>
      <c r="N21" s="30"/>
      <c r="O21" s="30"/>
      <c r="P21" s="33"/>
    </row>
    <row r="22" spans="2:16" ht="12.75">
      <c r="B22" s="33"/>
      <c r="C22" s="33"/>
      <c r="D22" s="33"/>
      <c r="E22" s="31" t="str">
        <f>CONSULTA!W99</f>
        <v>Situación</v>
      </c>
      <c r="F22" s="30"/>
      <c r="G22" s="30"/>
      <c r="H22" s="30"/>
      <c r="I22" s="30"/>
      <c r="J22" s="30"/>
      <c r="K22" s="46" t="str">
        <f>CONSULTA!X99</f>
        <v> </v>
      </c>
      <c r="L22" s="30"/>
      <c r="M22" s="30"/>
      <c r="N22" s="30"/>
      <c r="O22" s="30"/>
      <c r="P22" s="33"/>
    </row>
    <row r="23" spans="2:16" ht="12.75">
      <c r="B23" s="33"/>
      <c r="C23" s="33"/>
      <c r="D23" s="33"/>
      <c r="E23" s="31" t="str">
        <f>CONSULTA!W100</f>
        <v>Carga aplicable</v>
      </c>
      <c r="F23" s="30"/>
      <c r="G23" s="30"/>
      <c r="H23" s="30"/>
      <c r="I23" s="30"/>
      <c r="J23" s="30"/>
      <c r="K23" s="46" t="str">
        <f>CONSULTA!X100</f>
        <v>   </v>
      </c>
      <c r="L23" s="30"/>
      <c r="M23" s="30"/>
      <c r="N23" s="30"/>
      <c r="O23" s="30"/>
      <c r="P23" s="33"/>
    </row>
    <row r="24" spans="2:16" ht="12.75">
      <c r="B24" s="33"/>
      <c r="C24" s="33"/>
      <c r="D24" s="33"/>
      <c r="E24" s="31"/>
      <c r="F24" s="30"/>
      <c r="G24" s="30"/>
      <c r="H24" s="30"/>
      <c r="I24" s="30"/>
      <c r="J24" s="30"/>
      <c r="K24" s="46"/>
      <c r="L24" s="30"/>
      <c r="M24" s="30"/>
      <c r="N24" s="30"/>
      <c r="O24" s="30"/>
      <c r="P24" s="33"/>
    </row>
    <row r="25" spans="2:16" ht="12.75">
      <c r="B25" s="33"/>
      <c r="C25" s="48"/>
      <c r="D25" s="48"/>
      <c r="E25" s="31" t="str">
        <f>CONSULTA!W102</f>
        <v>Paño tipo</v>
      </c>
      <c r="F25" s="30"/>
      <c r="G25" s="30"/>
      <c r="H25" s="30"/>
      <c r="I25" s="30"/>
      <c r="J25" s="30"/>
      <c r="K25" s="46" t="str">
        <f>CONSULTA!X102</f>
        <v> x  continuo</v>
      </c>
      <c r="L25" s="30"/>
      <c r="M25" s="30"/>
      <c r="N25" s="30"/>
      <c r="O25" s="30"/>
      <c r="P25" s="33"/>
    </row>
    <row r="26" spans="2:16" ht="12.75">
      <c r="B26" s="33"/>
      <c r="C26" s="33"/>
      <c r="D26" s="33"/>
      <c r="E26" s="31"/>
      <c r="F26" s="30"/>
      <c r="G26" s="30"/>
      <c r="H26" s="30"/>
      <c r="I26" s="31" t="str">
        <f>CONSULTA!W103</f>
        <v>Apoyo en cabeza</v>
      </c>
      <c r="J26" s="30"/>
      <c r="K26" s="31" t="str">
        <f>CONSULTA!W104</f>
        <v>Apoyo en base</v>
      </c>
      <c r="L26" s="31"/>
      <c r="M26" s="31" t="str">
        <f>CONSULTA!W105</f>
        <v>Apoyo en pilares</v>
      </c>
      <c r="N26" s="30"/>
      <c r="O26" s="30"/>
      <c r="P26" s="33"/>
    </row>
    <row r="27" spans="2:16" ht="12.75">
      <c r="B27" s="33"/>
      <c r="C27" s="55"/>
      <c r="D27" s="55"/>
      <c r="E27" s="55"/>
      <c r="F27" s="55"/>
      <c r="G27" s="55"/>
      <c r="H27" s="55"/>
      <c r="I27" s="31">
        <f>CONSULTA!AA103</f>
      </c>
      <c r="J27" s="31"/>
      <c r="K27" s="31">
        <f>CONSULTA!AA104</f>
      </c>
      <c r="L27" s="31"/>
      <c r="M27" s="31"/>
      <c r="N27" s="55"/>
      <c r="O27" s="55"/>
      <c r="P27" s="33"/>
    </row>
    <row r="28" spans="2:16" ht="12.75">
      <c r="B28" s="33"/>
      <c r="C28" s="33"/>
      <c r="D28" s="33"/>
      <c r="E28" s="31"/>
      <c r="F28" s="30"/>
      <c r="G28" s="30"/>
      <c r="H28" s="30"/>
      <c r="I28" s="30"/>
      <c r="J28" s="30"/>
      <c r="K28" s="46"/>
      <c r="L28" s="30"/>
      <c r="M28" s="30"/>
      <c r="N28" s="30"/>
      <c r="O28" s="30"/>
      <c r="P28" s="33"/>
    </row>
    <row r="29" spans="2:16" ht="12.75">
      <c r="B29" s="33"/>
      <c r="C29" s="33"/>
      <c r="D29" s="33"/>
      <c r="E29" s="31"/>
      <c r="F29" s="30"/>
      <c r="G29" s="30"/>
      <c r="H29" s="30"/>
      <c r="I29" s="30"/>
      <c r="J29" s="30"/>
      <c r="K29" s="46"/>
      <c r="L29" s="30"/>
      <c r="M29" s="30"/>
      <c r="N29" s="30"/>
      <c r="O29" s="30"/>
      <c r="P29" s="33"/>
    </row>
    <row r="30" spans="2:16" ht="12.75">
      <c r="B30" s="33"/>
      <c r="C30" s="33"/>
      <c r="D30" s="33"/>
      <c r="E30" s="31"/>
      <c r="F30" s="30"/>
      <c r="G30" s="30"/>
      <c r="H30" s="30"/>
      <c r="I30" s="30"/>
      <c r="J30" s="30"/>
      <c r="K30" s="46"/>
      <c r="L30" s="30"/>
      <c r="M30" s="30"/>
      <c r="N30" s="30"/>
      <c r="O30" s="30"/>
      <c r="P30" s="33"/>
    </row>
    <row r="31" spans="2:16" ht="12.75">
      <c r="B31" s="33"/>
      <c r="C31" s="33"/>
      <c r="D31" s="33"/>
      <c r="E31" s="31"/>
      <c r="F31" s="30"/>
      <c r="G31" s="30"/>
      <c r="H31" s="30"/>
      <c r="I31" s="30"/>
      <c r="J31" s="30"/>
      <c r="K31" s="46"/>
      <c r="L31" s="30"/>
      <c r="M31" s="30"/>
      <c r="N31" s="30"/>
      <c r="O31" s="30"/>
      <c r="P31" s="33"/>
    </row>
    <row r="32" spans="2:16" ht="12.75">
      <c r="B32" s="33"/>
      <c r="C32" s="33"/>
      <c r="D32" s="33"/>
      <c r="E32" s="31"/>
      <c r="F32" s="31"/>
      <c r="G32" s="31"/>
      <c r="H32" s="31"/>
      <c r="I32" s="31"/>
      <c r="J32" s="31"/>
      <c r="K32" s="31"/>
      <c r="L32" s="31"/>
      <c r="M32" s="30"/>
      <c r="N32" s="30"/>
      <c r="O32" s="30"/>
      <c r="P32" s="33"/>
    </row>
    <row r="33" spans="2:16" ht="12.75">
      <c r="B33" s="33"/>
      <c r="C33" s="33"/>
      <c r="D33" s="3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3"/>
    </row>
    <row r="34" spans="2:16" ht="12.75">
      <c r="B34" s="33"/>
      <c r="C34" s="33"/>
      <c r="D34" s="33"/>
      <c r="E34" s="31"/>
      <c r="F34" s="30"/>
      <c r="G34" s="30"/>
      <c r="H34" s="30"/>
      <c r="I34" s="30" t="str">
        <f>CONSULTA!AB103</f>
        <v> </v>
      </c>
      <c r="J34" s="30"/>
      <c r="K34" s="30" t="str">
        <f>CONSULTA!AB104</f>
        <v> </v>
      </c>
      <c r="L34" s="30"/>
      <c r="M34" s="30" t="str">
        <f>CONSULTA!AB105</f>
        <v> </v>
      </c>
      <c r="N34" s="30"/>
      <c r="O34" s="30"/>
      <c r="P34" s="33"/>
    </row>
    <row r="35" spans="2:16" ht="12.75">
      <c r="B35" s="33"/>
      <c r="C35" s="33"/>
      <c r="D35" s="33"/>
      <c r="E35" s="31"/>
      <c r="F35" s="30"/>
      <c r="G35" s="30"/>
      <c r="H35" s="30"/>
      <c r="I35" s="55"/>
      <c r="J35" s="55"/>
      <c r="K35" s="55"/>
      <c r="L35" s="55"/>
      <c r="M35" s="55"/>
      <c r="N35" s="30"/>
      <c r="O35" s="30"/>
      <c r="P35" s="33"/>
    </row>
    <row r="36" spans="2:16" ht="12.75">
      <c r="B36" s="33"/>
      <c r="C36" s="33"/>
      <c r="D36" s="33"/>
      <c r="E36" s="31" t="str">
        <f>CONSULTA!W106</f>
        <v>Trasdosado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3"/>
    </row>
    <row r="37" spans="2:16" ht="12.75">
      <c r="B37" s="33"/>
      <c r="C37" s="33"/>
      <c r="D37" s="33"/>
      <c r="E37" s="31"/>
      <c r="F37" s="30"/>
      <c r="G37" s="30"/>
      <c r="H37" s="30"/>
      <c r="I37" s="30" t="str">
        <f>CONSULTA!Z106</f>
        <v>No hay</v>
      </c>
      <c r="J37" s="30"/>
      <c r="K37" s="30"/>
      <c r="L37" s="30"/>
      <c r="M37" s="30"/>
      <c r="N37" s="30"/>
      <c r="O37" s="30"/>
      <c r="P37" s="33"/>
    </row>
    <row r="38" spans="2:16" ht="12.75">
      <c r="B38" s="33"/>
      <c r="C38" s="33"/>
      <c r="D38" s="33"/>
      <c r="E38" s="31" t="str">
        <f>CONSULTA!W107</f>
        <v>Huecos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3"/>
    </row>
    <row r="39" spans="2:16" ht="12.75">
      <c r="B39" s="33"/>
      <c r="C39" s="33"/>
      <c r="D39" s="33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3"/>
    </row>
    <row r="40" spans="2:16" ht="12.75">
      <c r="B40" s="33"/>
      <c r="C40" s="33"/>
      <c r="D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3"/>
    </row>
    <row r="41" spans="2:16" ht="12.75">
      <c r="B41" s="33"/>
      <c r="C41" s="33"/>
      <c r="D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3"/>
    </row>
    <row r="42" spans="2:16" ht="12.75">
      <c r="B42" s="33"/>
      <c r="C42" s="33"/>
      <c r="D42" s="33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3"/>
    </row>
    <row r="43" spans="2:16" ht="12.75">
      <c r="B43" s="33"/>
      <c r="C43" s="33"/>
      <c r="D43" s="33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3"/>
    </row>
    <row r="44" spans="2:16" ht="12.7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2:16" ht="12.75">
      <c r="B45" s="33"/>
      <c r="C45" s="48"/>
      <c r="D45" s="48"/>
      <c r="E45" s="33" t="s">
        <v>74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2:16" ht="12.75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3"/>
    </row>
    <row r="47" spans="2:16" ht="12.75">
      <c r="B47" s="33"/>
      <c r="C47" s="34"/>
      <c r="D47" s="34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40"/>
      <c r="P47" s="33"/>
    </row>
    <row r="48" spans="2:16" ht="12.75">
      <c r="B48" s="33"/>
      <c r="C48" s="34"/>
      <c r="D48" s="34"/>
      <c r="E48" s="41"/>
      <c r="F48" s="34"/>
      <c r="G48" s="34"/>
      <c r="H48" s="34"/>
      <c r="I48" s="34"/>
      <c r="J48" s="34"/>
      <c r="K48" s="34"/>
      <c r="L48" s="34"/>
      <c r="M48" s="34"/>
      <c r="N48" s="34"/>
      <c r="O48" s="37"/>
      <c r="P48" s="33"/>
    </row>
    <row r="49" spans="2:16" ht="12.75">
      <c r="B49" s="33"/>
      <c r="C49" s="34"/>
      <c r="D49" s="34"/>
      <c r="E49" s="41"/>
      <c r="F49" s="34"/>
      <c r="G49" s="34"/>
      <c r="H49" s="34"/>
      <c r="I49" s="34"/>
      <c r="J49" s="34"/>
      <c r="K49" s="34"/>
      <c r="L49" s="34"/>
      <c r="M49" s="34"/>
      <c r="N49" s="34"/>
      <c r="O49" s="37"/>
      <c r="P49" s="33"/>
    </row>
    <row r="50" spans="2:16" ht="12.75">
      <c r="B50" s="33"/>
      <c r="C50" s="34"/>
      <c r="D50" s="34"/>
      <c r="E50" s="41"/>
      <c r="F50" s="34"/>
      <c r="G50" s="34"/>
      <c r="H50" s="34"/>
      <c r="I50" s="34"/>
      <c r="J50" s="34"/>
      <c r="K50" s="34"/>
      <c r="L50" s="34"/>
      <c r="M50" s="34"/>
      <c r="N50" s="34"/>
      <c r="O50" s="37"/>
      <c r="P50" s="33"/>
    </row>
    <row r="51" spans="2:16" ht="12.75">
      <c r="B51" s="33"/>
      <c r="C51" s="34"/>
      <c r="D51" s="34"/>
      <c r="E51" s="41"/>
      <c r="F51" s="34"/>
      <c r="G51" s="34"/>
      <c r="H51" s="34"/>
      <c r="I51" s="34"/>
      <c r="J51" s="34"/>
      <c r="K51" s="34"/>
      <c r="L51" s="34"/>
      <c r="M51" s="34"/>
      <c r="N51" s="34"/>
      <c r="O51" s="37"/>
      <c r="P51" s="33"/>
    </row>
    <row r="52" spans="2:16" ht="12.75">
      <c r="B52" s="33"/>
      <c r="C52" s="34"/>
      <c r="D52" s="34"/>
      <c r="E52" s="41"/>
      <c r="F52" s="34"/>
      <c r="G52" s="34"/>
      <c r="H52" s="34"/>
      <c r="I52" s="34"/>
      <c r="J52" s="34"/>
      <c r="K52" s="34"/>
      <c r="L52" s="34"/>
      <c r="M52" s="34"/>
      <c r="N52" s="34"/>
      <c r="O52" s="37"/>
      <c r="P52" s="33"/>
    </row>
    <row r="53" spans="2:16" ht="12.75">
      <c r="B53" s="33"/>
      <c r="C53" s="34"/>
      <c r="D53" s="34"/>
      <c r="E53" s="41"/>
      <c r="F53" s="34"/>
      <c r="G53" s="34"/>
      <c r="H53" s="34"/>
      <c r="I53" s="34"/>
      <c r="J53" s="34"/>
      <c r="K53" s="34"/>
      <c r="L53" s="34"/>
      <c r="M53" s="34"/>
      <c r="N53" s="34"/>
      <c r="O53" s="37"/>
      <c r="P53" s="33"/>
    </row>
    <row r="54" spans="2:16" ht="12.75">
      <c r="B54" s="33"/>
      <c r="C54" s="34"/>
      <c r="D54" s="34"/>
      <c r="E54" s="41"/>
      <c r="F54" s="34"/>
      <c r="G54" s="34"/>
      <c r="H54" s="34"/>
      <c r="I54" s="34"/>
      <c r="J54" s="34"/>
      <c r="K54" s="34"/>
      <c r="L54" s="34"/>
      <c r="M54" s="34"/>
      <c r="N54" s="34"/>
      <c r="O54" s="37"/>
      <c r="P54" s="33"/>
    </row>
    <row r="55" spans="2:16" ht="12.75">
      <c r="B55" s="33"/>
      <c r="C55" s="34"/>
      <c r="D55" s="34"/>
      <c r="E55" s="41"/>
      <c r="F55" s="34"/>
      <c r="G55" s="34"/>
      <c r="H55" s="34"/>
      <c r="I55" s="34"/>
      <c r="J55" s="34"/>
      <c r="K55" s="34"/>
      <c r="L55" s="34"/>
      <c r="M55" s="34"/>
      <c r="N55" s="34"/>
      <c r="O55" s="37"/>
      <c r="P55" s="33"/>
    </row>
    <row r="56" spans="2:16" ht="12.75">
      <c r="B56" s="33"/>
      <c r="C56" s="34"/>
      <c r="D56" s="34"/>
      <c r="E56" s="41"/>
      <c r="F56" s="34"/>
      <c r="G56" s="34"/>
      <c r="H56" s="34"/>
      <c r="I56" s="34"/>
      <c r="J56" s="34"/>
      <c r="K56" s="34"/>
      <c r="L56" s="34"/>
      <c r="M56" s="34"/>
      <c r="N56" s="34"/>
      <c r="O56" s="37"/>
      <c r="P56" s="33"/>
    </row>
    <row r="57" spans="2:16" ht="12.75">
      <c r="B57" s="33"/>
      <c r="C57" s="34"/>
      <c r="D57" s="34"/>
      <c r="E57" s="41"/>
      <c r="F57" s="34"/>
      <c r="G57" s="34"/>
      <c r="H57" s="34"/>
      <c r="I57" s="34"/>
      <c r="J57" s="34"/>
      <c r="K57" s="34"/>
      <c r="L57" s="34"/>
      <c r="M57" s="34"/>
      <c r="N57" s="34"/>
      <c r="O57" s="37"/>
      <c r="P57" s="33"/>
    </row>
    <row r="58" spans="2:16" ht="12.75">
      <c r="B58" s="33"/>
      <c r="C58" s="34"/>
      <c r="D58" s="34"/>
      <c r="E58" s="41"/>
      <c r="F58" s="34"/>
      <c r="G58" s="34"/>
      <c r="H58" s="34"/>
      <c r="I58" s="34"/>
      <c r="J58" s="34"/>
      <c r="K58" s="34"/>
      <c r="L58" s="34"/>
      <c r="M58" s="34"/>
      <c r="N58" s="34"/>
      <c r="O58" s="37"/>
      <c r="P58" s="33"/>
    </row>
    <row r="59" spans="2:16" ht="12.75">
      <c r="B59" s="33"/>
      <c r="C59" s="34"/>
      <c r="D59" s="34"/>
      <c r="E59" s="41"/>
      <c r="F59" s="34"/>
      <c r="G59" s="34"/>
      <c r="H59" s="34"/>
      <c r="I59" s="34"/>
      <c r="J59" s="34"/>
      <c r="K59" s="34"/>
      <c r="L59" s="34"/>
      <c r="M59" s="34"/>
      <c r="N59" s="34"/>
      <c r="O59" s="37"/>
      <c r="P59" s="33"/>
    </row>
    <row r="60" spans="2:16" ht="12.75">
      <c r="B60" s="33"/>
      <c r="C60" s="34"/>
      <c r="D60" s="34"/>
      <c r="E60" s="41"/>
      <c r="F60" s="34"/>
      <c r="G60" s="34"/>
      <c r="H60" s="34"/>
      <c r="I60" s="34"/>
      <c r="J60" s="34"/>
      <c r="K60" s="34"/>
      <c r="L60" s="34"/>
      <c r="M60" s="34"/>
      <c r="N60" s="34"/>
      <c r="O60" s="37"/>
      <c r="P60" s="33"/>
    </row>
    <row r="61" spans="2:16" ht="12.75">
      <c r="B61" s="33"/>
      <c r="C61" s="34"/>
      <c r="D61" s="34"/>
      <c r="E61" s="41"/>
      <c r="F61" s="34"/>
      <c r="G61" s="34"/>
      <c r="H61" s="34"/>
      <c r="I61" s="34"/>
      <c r="J61" s="34"/>
      <c r="K61" s="34"/>
      <c r="L61" s="34"/>
      <c r="M61" s="34"/>
      <c r="N61" s="34"/>
      <c r="O61" s="37"/>
      <c r="P61" s="33"/>
    </row>
    <row r="62" spans="2:16" ht="12.75">
      <c r="B62" s="33"/>
      <c r="C62" s="34"/>
      <c r="D62" s="34"/>
      <c r="E62" s="41"/>
      <c r="F62" s="34"/>
      <c r="G62" s="34"/>
      <c r="H62" s="34"/>
      <c r="I62" s="34"/>
      <c r="J62" s="34"/>
      <c r="K62" s="34"/>
      <c r="L62" s="34"/>
      <c r="M62" s="34"/>
      <c r="N62" s="34"/>
      <c r="O62" s="37"/>
      <c r="P62" s="33"/>
    </row>
    <row r="63" spans="2:16" ht="12.75">
      <c r="B63" s="33"/>
      <c r="C63" s="34"/>
      <c r="D63" s="34"/>
      <c r="E63" s="41"/>
      <c r="F63" s="34"/>
      <c r="G63" s="34"/>
      <c r="H63" s="34"/>
      <c r="I63" s="34"/>
      <c r="J63" s="34"/>
      <c r="K63" s="34"/>
      <c r="L63" s="34"/>
      <c r="M63" s="34"/>
      <c r="N63" s="34"/>
      <c r="O63" s="37"/>
      <c r="P63" s="33"/>
    </row>
    <row r="64" spans="2:16" ht="12.75">
      <c r="B64" s="33"/>
      <c r="C64" s="34"/>
      <c r="D64" s="34"/>
      <c r="E64" s="41"/>
      <c r="F64" s="34"/>
      <c r="G64" s="34"/>
      <c r="H64" s="34"/>
      <c r="I64" s="34"/>
      <c r="J64" s="34"/>
      <c r="K64" s="34"/>
      <c r="L64" s="34"/>
      <c r="M64" s="34"/>
      <c r="N64" s="34"/>
      <c r="O64" s="37"/>
      <c r="P64" s="33"/>
    </row>
    <row r="65" spans="2:16" ht="12.75">
      <c r="B65" s="33"/>
      <c r="C65" s="34"/>
      <c r="D65" s="34"/>
      <c r="E65" s="41"/>
      <c r="F65" s="34"/>
      <c r="G65" s="34"/>
      <c r="H65" s="34"/>
      <c r="I65" s="34"/>
      <c r="J65" s="34"/>
      <c r="K65" s="34"/>
      <c r="L65" s="34"/>
      <c r="M65" s="34"/>
      <c r="N65" s="34"/>
      <c r="O65" s="37"/>
      <c r="P65" s="33"/>
    </row>
    <row r="66" spans="2:16" ht="12.75">
      <c r="B66" s="33"/>
      <c r="C66" s="34"/>
      <c r="D66" s="34"/>
      <c r="E66" s="41"/>
      <c r="F66" s="34"/>
      <c r="G66" s="34"/>
      <c r="H66" s="34"/>
      <c r="I66" s="34"/>
      <c r="J66" s="34"/>
      <c r="K66" s="34"/>
      <c r="L66" s="34"/>
      <c r="M66" s="34"/>
      <c r="N66" s="34"/>
      <c r="O66" s="37"/>
      <c r="P66" s="33"/>
    </row>
    <row r="67" spans="2:16" ht="12.75">
      <c r="B67" s="33"/>
      <c r="C67" s="34"/>
      <c r="D67" s="34"/>
      <c r="E67" s="42"/>
      <c r="F67" s="43"/>
      <c r="G67" s="43"/>
      <c r="H67" s="43"/>
      <c r="I67" s="43"/>
      <c r="J67" s="43"/>
      <c r="K67" s="43"/>
      <c r="L67" s="43"/>
      <c r="M67" s="43"/>
      <c r="N67" s="43"/>
      <c r="O67" s="44"/>
      <c r="P67" s="33"/>
    </row>
    <row r="68" spans="2:16" ht="12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5"/>
      <c r="P68" s="33"/>
    </row>
    <row r="69" spans="2:16" ht="13.5">
      <c r="B69" s="33"/>
      <c r="C69" s="56" t="s">
        <v>72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2:16" ht="12.7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6" ht="12.7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2:16" ht="12.7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</row>
    <row r="73" spans="2:16" ht="12.7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</row>
    <row r="74" spans="2:16" ht="15" customHeight="1">
      <c r="B74" s="62"/>
      <c r="C74" s="62"/>
      <c r="D74" s="92" t="s">
        <v>73</v>
      </c>
      <c r="E74" s="92"/>
      <c r="F74" s="92"/>
      <c r="G74" s="92"/>
      <c r="H74" s="92"/>
      <c r="I74" s="92"/>
      <c r="J74" s="63"/>
      <c r="K74" s="91">
        <f>IF(K7="","",K7)</f>
      </c>
      <c r="L74" s="91"/>
      <c r="M74" s="91"/>
      <c r="N74" s="91"/>
      <c r="O74" s="62"/>
      <c r="P74" s="62"/>
    </row>
    <row r="75" spans="2:16" ht="15" customHeight="1">
      <c r="B75" s="62"/>
      <c r="C75" s="62"/>
      <c r="D75" s="92"/>
      <c r="E75" s="92"/>
      <c r="F75" s="92"/>
      <c r="G75" s="92"/>
      <c r="H75" s="92"/>
      <c r="I75" s="92"/>
      <c r="J75" s="63"/>
      <c r="K75" s="91"/>
      <c r="L75" s="91"/>
      <c r="M75" s="91"/>
      <c r="N75" s="91"/>
      <c r="O75" s="62"/>
      <c r="P75" s="62"/>
    </row>
    <row r="76" spans="2:16" ht="12.75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</row>
    <row r="77" spans="2:16" ht="12.75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</row>
    <row r="78" spans="2:16" ht="12.75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</row>
    <row r="79" spans="2:16" ht="12.75">
      <c r="B79" s="62"/>
      <c r="C79" s="62"/>
      <c r="D79" s="62"/>
      <c r="E79" s="64" t="str">
        <f>CONSULTA!$W$112</f>
        <v>No hay petos</v>
      </c>
      <c r="F79" s="65"/>
      <c r="G79" s="65"/>
      <c r="H79" s="65"/>
      <c r="I79" s="65"/>
      <c r="J79" s="62"/>
      <c r="K79" s="62" t="str">
        <f>CONSULTA!X112</f>
        <v> </v>
      </c>
      <c r="L79" s="62"/>
      <c r="M79" s="62"/>
      <c r="N79" s="62"/>
      <c r="O79" s="62"/>
      <c r="P79" s="62"/>
    </row>
    <row r="80" spans="2:16" ht="12.75">
      <c r="B80" s="62"/>
      <c r="C80" s="62"/>
      <c r="D80" s="62"/>
      <c r="E80" s="66"/>
      <c r="F80" s="65"/>
      <c r="G80" s="65"/>
      <c r="H80" s="65"/>
      <c r="I80" s="65"/>
      <c r="J80" s="65"/>
      <c r="K80" s="67"/>
      <c r="L80" s="65"/>
      <c r="M80" s="65"/>
      <c r="N80" s="65"/>
      <c r="O80" s="65"/>
      <c r="P80" s="62"/>
    </row>
    <row r="81" spans="2:16" ht="12.75">
      <c r="B81" s="62"/>
      <c r="C81" s="62"/>
      <c r="D81" s="62"/>
      <c r="E81" s="64" t="str">
        <f>IF(K79&lt;&gt;" ","Tipo de peto"," ")</f>
        <v> </v>
      </c>
      <c r="F81" s="65"/>
      <c r="G81" s="65"/>
      <c r="H81" s="65"/>
      <c r="I81" s="65"/>
      <c r="J81" s="65"/>
      <c r="K81" s="66"/>
      <c r="L81" s="65"/>
      <c r="M81" s="65"/>
      <c r="N81" s="65"/>
      <c r="O81" s="65"/>
      <c r="P81" s="62"/>
    </row>
    <row r="82" spans="2:16" ht="12.75">
      <c r="B82" s="62"/>
      <c r="C82" s="62"/>
      <c r="D82" s="62"/>
      <c r="E82" s="66"/>
      <c r="F82" s="65"/>
      <c r="G82" s="65"/>
      <c r="H82" s="65"/>
      <c r="I82" s="64" t="str">
        <f>IF(K79&lt;&gt;" ","Apoyo en base"," ")</f>
        <v> </v>
      </c>
      <c r="J82" s="66"/>
      <c r="K82" s="64" t="str">
        <f>CONSULTA!W113</f>
        <v> </v>
      </c>
      <c r="L82" s="65"/>
      <c r="M82" s="65"/>
      <c r="N82" s="65"/>
      <c r="O82" s="65"/>
      <c r="P82" s="62"/>
    </row>
    <row r="83" spans="2:16" ht="12.75">
      <c r="B83" s="62"/>
      <c r="C83" s="62"/>
      <c r="D83" s="62"/>
      <c r="E83" s="64"/>
      <c r="F83" s="65"/>
      <c r="G83" s="65"/>
      <c r="H83" s="65"/>
      <c r="I83" s="65">
        <f>CONSULTA!AA112</f>
      </c>
      <c r="J83" s="65"/>
      <c r="K83" s="67"/>
      <c r="L83" s="65"/>
      <c r="M83" s="65"/>
      <c r="N83" s="65"/>
      <c r="O83" s="65"/>
      <c r="P83" s="62"/>
    </row>
    <row r="84" spans="2:16" ht="12.75">
      <c r="B84" s="62"/>
      <c r="C84" s="62"/>
      <c r="D84" s="62"/>
      <c r="E84" s="64"/>
      <c r="F84" s="65"/>
      <c r="G84" s="65"/>
      <c r="H84" s="65"/>
      <c r="I84" s="65"/>
      <c r="J84" s="65"/>
      <c r="K84" s="67"/>
      <c r="L84" s="65"/>
      <c r="M84" s="65"/>
      <c r="N84" s="65"/>
      <c r="O84" s="65"/>
      <c r="P84" s="62"/>
    </row>
    <row r="85" spans="2:16" ht="12.75">
      <c r="B85" s="62"/>
      <c r="C85" s="62"/>
      <c r="D85" s="62"/>
      <c r="E85" s="64"/>
      <c r="F85" s="64"/>
      <c r="G85" s="64"/>
      <c r="H85" s="64"/>
      <c r="I85" s="65"/>
      <c r="J85" s="65"/>
      <c r="K85" s="67"/>
      <c r="L85" s="65"/>
      <c r="M85" s="65"/>
      <c r="N85" s="65"/>
      <c r="O85" s="65"/>
      <c r="P85" s="62"/>
    </row>
    <row r="86" spans="2:16" ht="12.75">
      <c r="B86" s="62"/>
      <c r="C86" s="62"/>
      <c r="D86" s="62"/>
      <c r="E86" s="66"/>
      <c r="F86" s="65"/>
      <c r="G86" s="65"/>
      <c r="H86" s="65"/>
      <c r="I86" s="65"/>
      <c r="J86" s="65"/>
      <c r="K86" s="67"/>
      <c r="L86" s="65"/>
      <c r="M86" s="65"/>
      <c r="N86" s="65"/>
      <c r="O86" s="65"/>
      <c r="P86" s="62"/>
    </row>
    <row r="87" spans="2:16" ht="12.75">
      <c r="B87" s="62"/>
      <c r="C87" s="62"/>
      <c r="D87" s="62"/>
      <c r="E87" s="64"/>
      <c r="F87" s="65"/>
      <c r="G87" s="65"/>
      <c r="H87" s="65"/>
      <c r="I87" s="65"/>
      <c r="J87" s="65"/>
      <c r="K87" s="67"/>
      <c r="L87" s="65"/>
      <c r="M87" s="65"/>
      <c r="N87" s="65"/>
      <c r="O87" s="65"/>
      <c r="P87" s="62"/>
    </row>
    <row r="88" spans="2:16" ht="12.75">
      <c r="B88" s="62"/>
      <c r="C88" s="62"/>
      <c r="D88" s="62"/>
      <c r="E88" s="64"/>
      <c r="F88" s="65"/>
      <c r="G88" s="65"/>
      <c r="H88" s="65"/>
      <c r="I88" s="65"/>
      <c r="J88" s="65"/>
      <c r="K88" s="67"/>
      <c r="L88" s="65"/>
      <c r="M88" s="65"/>
      <c r="N88" s="65"/>
      <c r="O88" s="65"/>
      <c r="P88" s="62"/>
    </row>
    <row r="89" spans="2:16" ht="12.75">
      <c r="B89" s="62"/>
      <c r="C89" s="62"/>
      <c r="D89" s="62"/>
      <c r="E89" s="64"/>
      <c r="F89" s="65"/>
      <c r="G89" s="65"/>
      <c r="H89" s="65"/>
      <c r="I89" s="65"/>
      <c r="J89" s="65"/>
      <c r="K89" s="67"/>
      <c r="L89" s="65"/>
      <c r="M89" s="65"/>
      <c r="N89" s="65"/>
      <c r="O89" s="65"/>
      <c r="P89" s="62"/>
    </row>
    <row r="90" spans="2:16" ht="12.75">
      <c r="B90" s="62"/>
      <c r="C90" s="62"/>
      <c r="D90" s="62"/>
      <c r="E90" s="64"/>
      <c r="F90" s="65"/>
      <c r="G90" s="65"/>
      <c r="H90" s="65"/>
      <c r="I90" s="65" t="str">
        <f>CONSULTA!AB112</f>
        <v> </v>
      </c>
      <c r="J90" s="65"/>
      <c r="K90" s="67" t="str">
        <f>CONSULTA!AB113</f>
        <v> </v>
      </c>
      <c r="L90" s="65"/>
      <c r="M90" s="65"/>
      <c r="N90" s="65"/>
      <c r="O90" s="65"/>
      <c r="P90" s="62"/>
    </row>
    <row r="91" spans="2:16" ht="12.75">
      <c r="B91" s="62"/>
      <c r="C91" s="62"/>
      <c r="D91" s="62"/>
      <c r="E91" s="64"/>
      <c r="F91" s="65"/>
      <c r="G91" s="65"/>
      <c r="H91" s="65"/>
      <c r="I91" s="65"/>
      <c r="J91" s="65"/>
      <c r="K91" s="67"/>
      <c r="L91" s="65"/>
      <c r="M91" s="65"/>
      <c r="N91" s="65"/>
      <c r="O91" s="65"/>
      <c r="P91" s="62"/>
    </row>
    <row r="92" spans="2:16" ht="12.75">
      <c r="B92" s="62"/>
      <c r="C92" s="62"/>
      <c r="D92" s="62"/>
      <c r="E92" s="64"/>
      <c r="F92" s="65"/>
      <c r="G92" s="65"/>
      <c r="H92" s="65"/>
      <c r="I92" s="65"/>
      <c r="J92" s="65"/>
      <c r="K92" s="67"/>
      <c r="L92" s="65"/>
      <c r="M92" s="65"/>
      <c r="N92" s="65"/>
      <c r="O92" s="65"/>
      <c r="P92" s="62"/>
    </row>
    <row r="93" spans="2:16" ht="12.75">
      <c r="B93" s="62"/>
      <c r="C93" s="62"/>
      <c r="D93" s="62"/>
      <c r="E93" s="64"/>
      <c r="F93" s="65"/>
      <c r="G93" s="65"/>
      <c r="H93" s="65"/>
      <c r="I93" s="64"/>
      <c r="J93" s="65"/>
      <c r="K93" s="64"/>
      <c r="L93" s="64"/>
      <c r="M93" s="64"/>
      <c r="N93" s="65"/>
      <c r="O93" s="65"/>
      <c r="P93" s="62"/>
    </row>
    <row r="94" spans="2:16" ht="12.75">
      <c r="B94" s="62"/>
      <c r="C94" s="62"/>
      <c r="D94" s="62"/>
      <c r="E94" s="64"/>
      <c r="F94" s="65"/>
      <c r="G94" s="65"/>
      <c r="H94" s="65"/>
      <c r="I94" s="65"/>
      <c r="J94" s="65"/>
      <c r="K94" s="67"/>
      <c r="L94" s="65"/>
      <c r="M94" s="65"/>
      <c r="N94" s="65"/>
      <c r="O94" s="65"/>
      <c r="P94" s="62"/>
    </row>
    <row r="95" spans="2:16" ht="12.75">
      <c r="B95" s="62"/>
      <c r="C95" s="62"/>
      <c r="D95" s="62"/>
      <c r="E95" s="62" t="s">
        <v>74</v>
      </c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2"/>
    </row>
    <row r="97" spans="2:16" ht="12.75">
      <c r="B97" s="62"/>
      <c r="C97" s="68"/>
      <c r="D97" s="68"/>
      <c r="E97" s="69"/>
      <c r="F97" s="70"/>
      <c r="G97" s="70"/>
      <c r="H97" s="70"/>
      <c r="I97" s="70"/>
      <c r="J97" s="70"/>
      <c r="K97" s="70"/>
      <c r="L97" s="70"/>
      <c r="M97" s="70"/>
      <c r="N97" s="70"/>
      <c r="O97" s="71"/>
      <c r="P97" s="62"/>
    </row>
    <row r="98" spans="2:16" ht="12.75">
      <c r="B98" s="62"/>
      <c r="C98" s="68"/>
      <c r="D98" s="68"/>
      <c r="E98" s="72"/>
      <c r="F98" s="68"/>
      <c r="G98" s="68"/>
      <c r="H98" s="68"/>
      <c r="I98" s="68"/>
      <c r="J98" s="68"/>
      <c r="K98" s="68"/>
      <c r="L98" s="68"/>
      <c r="M98" s="68"/>
      <c r="N98" s="68"/>
      <c r="O98" s="73"/>
      <c r="P98" s="62"/>
    </row>
    <row r="99" spans="2:16" ht="12.75">
      <c r="B99" s="62"/>
      <c r="C99" s="68"/>
      <c r="D99" s="68"/>
      <c r="E99" s="72"/>
      <c r="F99" s="68"/>
      <c r="G99" s="68"/>
      <c r="H99" s="68"/>
      <c r="I99" s="68"/>
      <c r="J99" s="68"/>
      <c r="K99" s="68"/>
      <c r="L99" s="68"/>
      <c r="M99" s="68"/>
      <c r="N99" s="68"/>
      <c r="O99" s="73"/>
      <c r="P99" s="62"/>
    </row>
    <row r="100" spans="2:16" ht="12.75">
      <c r="B100" s="62"/>
      <c r="C100" s="68"/>
      <c r="D100" s="68"/>
      <c r="E100" s="72"/>
      <c r="F100" s="68"/>
      <c r="G100" s="68"/>
      <c r="H100" s="68"/>
      <c r="I100" s="68"/>
      <c r="J100" s="68"/>
      <c r="K100" s="68"/>
      <c r="L100" s="68"/>
      <c r="M100" s="68"/>
      <c r="N100" s="68"/>
      <c r="O100" s="73"/>
      <c r="P100" s="62"/>
    </row>
    <row r="101" spans="2:16" ht="12.75">
      <c r="B101" s="62"/>
      <c r="C101" s="68"/>
      <c r="D101" s="68"/>
      <c r="E101" s="72"/>
      <c r="F101" s="68"/>
      <c r="G101" s="68"/>
      <c r="H101" s="68"/>
      <c r="I101" s="68"/>
      <c r="J101" s="68"/>
      <c r="K101" s="68"/>
      <c r="L101" s="68"/>
      <c r="M101" s="68"/>
      <c r="N101" s="68"/>
      <c r="O101" s="73"/>
      <c r="P101" s="62"/>
    </row>
    <row r="102" spans="2:16" ht="12.75">
      <c r="B102" s="62"/>
      <c r="C102" s="68"/>
      <c r="D102" s="68"/>
      <c r="E102" s="72"/>
      <c r="F102" s="68"/>
      <c r="G102" s="68"/>
      <c r="H102" s="68"/>
      <c r="I102" s="68"/>
      <c r="J102" s="68"/>
      <c r="K102" s="68"/>
      <c r="L102" s="68"/>
      <c r="M102" s="68"/>
      <c r="N102" s="68"/>
      <c r="O102" s="73"/>
      <c r="P102" s="62"/>
    </row>
    <row r="103" spans="2:16" ht="12.75">
      <c r="B103" s="62"/>
      <c r="C103" s="68"/>
      <c r="D103" s="68"/>
      <c r="E103" s="72"/>
      <c r="F103" s="68"/>
      <c r="G103" s="68"/>
      <c r="H103" s="68"/>
      <c r="I103" s="68"/>
      <c r="J103" s="68"/>
      <c r="K103" s="68"/>
      <c r="L103" s="68"/>
      <c r="M103" s="68"/>
      <c r="N103" s="68"/>
      <c r="O103" s="73"/>
      <c r="P103" s="62"/>
    </row>
    <row r="104" spans="2:16" ht="12.75">
      <c r="B104" s="62"/>
      <c r="C104" s="68"/>
      <c r="D104" s="68"/>
      <c r="E104" s="72"/>
      <c r="F104" s="68"/>
      <c r="G104" s="68"/>
      <c r="H104" s="68"/>
      <c r="I104" s="68"/>
      <c r="J104" s="68"/>
      <c r="K104" s="68"/>
      <c r="L104" s="68"/>
      <c r="M104" s="68"/>
      <c r="N104" s="68"/>
      <c r="O104" s="73"/>
      <c r="P104" s="62"/>
    </row>
    <row r="105" spans="2:16" ht="12.75">
      <c r="B105" s="62"/>
      <c r="C105" s="68"/>
      <c r="D105" s="68"/>
      <c r="E105" s="72"/>
      <c r="F105" s="68"/>
      <c r="G105" s="68"/>
      <c r="H105" s="68"/>
      <c r="I105" s="68"/>
      <c r="J105" s="68"/>
      <c r="K105" s="68"/>
      <c r="L105" s="68"/>
      <c r="M105" s="68"/>
      <c r="N105" s="68"/>
      <c r="O105" s="73"/>
      <c r="P105" s="62"/>
    </row>
    <row r="106" spans="2:16" ht="12.75">
      <c r="B106" s="62"/>
      <c r="C106" s="68"/>
      <c r="D106" s="68"/>
      <c r="E106" s="72"/>
      <c r="F106" s="68"/>
      <c r="G106" s="68"/>
      <c r="H106" s="68"/>
      <c r="I106" s="68"/>
      <c r="J106" s="68"/>
      <c r="K106" s="68"/>
      <c r="L106" s="68"/>
      <c r="M106" s="68"/>
      <c r="N106" s="68"/>
      <c r="O106" s="73"/>
      <c r="P106" s="62"/>
    </row>
    <row r="107" spans="2:16" ht="12.75">
      <c r="B107" s="62"/>
      <c r="C107" s="68"/>
      <c r="D107" s="68"/>
      <c r="E107" s="72"/>
      <c r="F107" s="68"/>
      <c r="G107" s="68"/>
      <c r="H107" s="68"/>
      <c r="I107" s="68"/>
      <c r="J107" s="68"/>
      <c r="K107" s="68"/>
      <c r="L107" s="68"/>
      <c r="M107" s="68"/>
      <c r="N107" s="68"/>
      <c r="O107" s="73"/>
      <c r="P107" s="62"/>
    </row>
    <row r="108" spans="2:16" ht="12.75">
      <c r="B108" s="62"/>
      <c r="C108" s="68"/>
      <c r="D108" s="68"/>
      <c r="E108" s="72"/>
      <c r="F108" s="68"/>
      <c r="G108" s="68"/>
      <c r="H108" s="68"/>
      <c r="I108" s="68"/>
      <c r="J108" s="68"/>
      <c r="K108" s="68"/>
      <c r="L108" s="68"/>
      <c r="M108" s="68"/>
      <c r="N108" s="68"/>
      <c r="O108" s="73"/>
      <c r="P108" s="62"/>
    </row>
    <row r="109" spans="2:16" ht="12.75">
      <c r="B109" s="62"/>
      <c r="C109" s="68"/>
      <c r="D109" s="68"/>
      <c r="E109" s="72"/>
      <c r="F109" s="68"/>
      <c r="G109" s="68"/>
      <c r="H109" s="68"/>
      <c r="I109" s="68"/>
      <c r="J109" s="68"/>
      <c r="K109" s="68"/>
      <c r="L109" s="68"/>
      <c r="M109" s="68"/>
      <c r="N109" s="68"/>
      <c r="O109" s="73"/>
      <c r="P109" s="62"/>
    </row>
    <row r="110" spans="2:16" ht="12.75">
      <c r="B110" s="62"/>
      <c r="C110" s="68"/>
      <c r="D110" s="68"/>
      <c r="E110" s="72"/>
      <c r="F110" s="68"/>
      <c r="G110" s="68"/>
      <c r="H110" s="68"/>
      <c r="I110" s="68"/>
      <c r="J110" s="68"/>
      <c r="K110" s="68"/>
      <c r="L110" s="68"/>
      <c r="M110" s="68"/>
      <c r="N110" s="68"/>
      <c r="O110" s="73"/>
      <c r="P110" s="62"/>
    </row>
    <row r="111" spans="2:16" ht="12.75">
      <c r="B111" s="62"/>
      <c r="C111" s="68"/>
      <c r="D111" s="68"/>
      <c r="E111" s="72"/>
      <c r="F111" s="68"/>
      <c r="G111" s="68"/>
      <c r="H111" s="68"/>
      <c r="I111" s="68"/>
      <c r="J111" s="68"/>
      <c r="K111" s="68"/>
      <c r="L111" s="68"/>
      <c r="M111" s="68"/>
      <c r="N111" s="68"/>
      <c r="O111" s="73"/>
      <c r="P111" s="62"/>
    </row>
    <row r="112" spans="2:16" ht="12.75">
      <c r="B112" s="62"/>
      <c r="C112" s="68"/>
      <c r="D112" s="68"/>
      <c r="E112" s="72"/>
      <c r="F112" s="68"/>
      <c r="G112" s="68"/>
      <c r="H112" s="68"/>
      <c r="I112" s="68"/>
      <c r="J112" s="68"/>
      <c r="K112" s="68"/>
      <c r="L112" s="68"/>
      <c r="M112" s="68"/>
      <c r="N112" s="68"/>
      <c r="O112" s="73"/>
      <c r="P112" s="62"/>
    </row>
    <row r="113" spans="2:16" ht="12.75">
      <c r="B113" s="62"/>
      <c r="C113" s="68"/>
      <c r="D113" s="68"/>
      <c r="E113" s="72"/>
      <c r="F113" s="68"/>
      <c r="G113" s="68"/>
      <c r="H113" s="68"/>
      <c r="I113" s="68"/>
      <c r="J113" s="68"/>
      <c r="K113" s="68"/>
      <c r="L113" s="68"/>
      <c r="M113" s="68"/>
      <c r="N113" s="68"/>
      <c r="O113" s="73"/>
      <c r="P113" s="62"/>
    </row>
    <row r="114" spans="2:16" ht="12.75">
      <c r="B114" s="62"/>
      <c r="C114" s="68"/>
      <c r="D114" s="68"/>
      <c r="E114" s="72"/>
      <c r="F114" s="68"/>
      <c r="G114" s="68"/>
      <c r="H114" s="68"/>
      <c r="I114" s="68"/>
      <c r="J114" s="68"/>
      <c r="K114" s="68"/>
      <c r="L114" s="68"/>
      <c r="M114" s="68"/>
      <c r="N114" s="68"/>
      <c r="O114" s="73"/>
      <c r="P114" s="62"/>
    </row>
    <row r="115" spans="2:16" ht="12.75">
      <c r="B115" s="62"/>
      <c r="C115" s="68"/>
      <c r="D115" s="68"/>
      <c r="E115" s="72"/>
      <c r="F115" s="68"/>
      <c r="G115" s="68"/>
      <c r="H115" s="68"/>
      <c r="I115" s="68"/>
      <c r="J115" s="68"/>
      <c r="K115" s="68"/>
      <c r="L115" s="68"/>
      <c r="M115" s="68"/>
      <c r="N115" s="68"/>
      <c r="O115" s="73"/>
      <c r="P115" s="62"/>
    </row>
    <row r="116" spans="2:16" ht="12.75">
      <c r="B116" s="62"/>
      <c r="C116" s="68"/>
      <c r="D116" s="68"/>
      <c r="E116" s="72"/>
      <c r="F116" s="68"/>
      <c r="G116" s="68"/>
      <c r="H116" s="68"/>
      <c r="I116" s="68"/>
      <c r="J116" s="68"/>
      <c r="K116" s="68"/>
      <c r="L116" s="68"/>
      <c r="M116" s="68"/>
      <c r="N116" s="68"/>
      <c r="O116" s="73"/>
      <c r="P116" s="62"/>
    </row>
    <row r="117" spans="2:16" ht="12.75">
      <c r="B117" s="62"/>
      <c r="C117" s="68"/>
      <c r="D117" s="68"/>
      <c r="E117" s="72"/>
      <c r="F117" s="68"/>
      <c r="G117" s="68"/>
      <c r="H117" s="68"/>
      <c r="I117" s="68"/>
      <c r="J117" s="68"/>
      <c r="K117" s="68"/>
      <c r="L117" s="68"/>
      <c r="M117" s="68"/>
      <c r="N117" s="68"/>
      <c r="O117" s="73"/>
      <c r="P117" s="62"/>
    </row>
    <row r="118" spans="2:16" ht="12.75">
      <c r="B118" s="62"/>
      <c r="C118" s="68"/>
      <c r="D118" s="68"/>
      <c r="E118" s="72"/>
      <c r="F118" s="68"/>
      <c r="G118" s="68"/>
      <c r="H118" s="68"/>
      <c r="I118" s="68"/>
      <c r="J118" s="68"/>
      <c r="K118" s="68"/>
      <c r="L118" s="68"/>
      <c r="M118" s="68"/>
      <c r="N118" s="68"/>
      <c r="O118" s="73"/>
      <c r="P118" s="62"/>
    </row>
    <row r="119" spans="2:16" ht="12.75">
      <c r="B119" s="62"/>
      <c r="C119" s="68"/>
      <c r="D119" s="68"/>
      <c r="E119" s="72"/>
      <c r="F119" s="68"/>
      <c r="G119" s="68"/>
      <c r="H119" s="68"/>
      <c r="I119" s="68"/>
      <c r="J119" s="68"/>
      <c r="K119" s="68"/>
      <c r="L119" s="68"/>
      <c r="M119" s="68"/>
      <c r="N119" s="68"/>
      <c r="O119" s="73"/>
      <c r="P119" s="62"/>
    </row>
    <row r="120" spans="2:16" ht="12.75">
      <c r="B120" s="62"/>
      <c r="C120" s="68"/>
      <c r="D120" s="68"/>
      <c r="E120" s="72"/>
      <c r="F120" s="68"/>
      <c r="G120" s="68"/>
      <c r="H120" s="68"/>
      <c r="I120" s="68"/>
      <c r="J120" s="68"/>
      <c r="K120" s="68"/>
      <c r="L120" s="68"/>
      <c r="M120" s="68"/>
      <c r="N120" s="68"/>
      <c r="O120" s="73"/>
      <c r="P120" s="62"/>
    </row>
    <row r="121" spans="2:16" ht="12.75">
      <c r="B121" s="62"/>
      <c r="C121" s="68"/>
      <c r="D121" s="68"/>
      <c r="E121" s="72"/>
      <c r="F121" s="68"/>
      <c r="G121" s="68"/>
      <c r="H121" s="68"/>
      <c r="I121" s="68"/>
      <c r="J121" s="68"/>
      <c r="K121" s="68"/>
      <c r="L121" s="68"/>
      <c r="M121" s="68"/>
      <c r="N121" s="68"/>
      <c r="O121" s="73"/>
      <c r="P121" s="62"/>
    </row>
    <row r="122" spans="2:16" ht="12.75">
      <c r="B122" s="62"/>
      <c r="C122" s="68"/>
      <c r="D122" s="68"/>
      <c r="E122" s="72"/>
      <c r="F122" s="68"/>
      <c r="G122" s="68"/>
      <c r="H122" s="68"/>
      <c r="I122" s="68"/>
      <c r="J122" s="68"/>
      <c r="K122" s="68"/>
      <c r="L122" s="68"/>
      <c r="M122" s="68"/>
      <c r="N122" s="68"/>
      <c r="O122" s="73"/>
      <c r="P122" s="62"/>
    </row>
    <row r="123" spans="2:16" ht="12.75">
      <c r="B123" s="62"/>
      <c r="C123" s="68"/>
      <c r="D123" s="68"/>
      <c r="E123" s="72"/>
      <c r="F123" s="68"/>
      <c r="G123" s="68"/>
      <c r="H123" s="68"/>
      <c r="I123" s="68"/>
      <c r="J123" s="68"/>
      <c r="K123" s="68"/>
      <c r="L123" s="68"/>
      <c r="M123" s="68"/>
      <c r="N123" s="68"/>
      <c r="O123" s="73"/>
      <c r="P123" s="62"/>
    </row>
    <row r="124" spans="2:16" ht="12.75">
      <c r="B124" s="62"/>
      <c r="C124" s="68"/>
      <c r="D124" s="68"/>
      <c r="E124" s="72"/>
      <c r="F124" s="68"/>
      <c r="G124" s="68"/>
      <c r="H124" s="68"/>
      <c r="I124" s="68"/>
      <c r="J124" s="68"/>
      <c r="K124" s="68"/>
      <c r="L124" s="68"/>
      <c r="M124" s="68"/>
      <c r="N124" s="68"/>
      <c r="O124" s="73"/>
      <c r="P124" s="62"/>
    </row>
    <row r="125" spans="2:16" ht="12.75">
      <c r="B125" s="62"/>
      <c r="C125" s="68"/>
      <c r="D125" s="68"/>
      <c r="E125" s="72"/>
      <c r="F125" s="68"/>
      <c r="G125" s="68"/>
      <c r="H125" s="68"/>
      <c r="I125" s="68"/>
      <c r="J125" s="68"/>
      <c r="K125" s="68"/>
      <c r="L125" s="68"/>
      <c r="M125" s="68"/>
      <c r="N125" s="68"/>
      <c r="O125" s="73"/>
      <c r="P125" s="62"/>
    </row>
    <row r="126" spans="2:16" ht="12.75">
      <c r="B126" s="62"/>
      <c r="C126" s="68"/>
      <c r="D126" s="68"/>
      <c r="E126" s="72"/>
      <c r="F126" s="68"/>
      <c r="G126" s="68"/>
      <c r="H126" s="68"/>
      <c r="I126" s="68"/>
      <c r="J126" s="68"/>
      <c r="K126" s="68"/>
      <c r="L126" s="68"/>
      <c r="M126" s="68"/>
      <c r="N126" s="68"/>
      <c r="O126" s="73"/>
      <c r="P126" s="62"/>
    </row>
    <row r="127" spans="2:16" ht="12.75">
      <c r="B127" s="62"/>
      <c r="C127" s="68"/>
      <c r="D127" s="68"/>
      <c r="E127" s="72"/>
      <c r="F127" s="68"/>
      <c r="G127" s="68"/>
      <c r="H127" s="68"/>
      <c r="I127" s="68"/>
      <c r="J127" s="68"/>
      <c r="K127" s="68"/>
      <c r="L127" s="68"/>
      <c r="M127" s="68"/>
      <c r="N127" s="68"/>
      <c r="O127" s="73"/>
      <c r="P127" s="62"/>
    </row>
    <row r="128" spans="2:16" ht="12.75">
      <c r="B128" s="62"/>
      <c r="C128" s="68"/>
      <c r="D128" s="68"/>
      <c r="E128" s="72"/>
      <c r="F128" s="68"/>
      <c r="G128" s="68"/>
      <c r="H128" s="68"/>
      <c r="I128" s="68"/>
      <c r="J128" s="68"/>
      <c r="K128" s="68"/>
      <c r="L128" s="68"/>
      <c r="M128" s="68"/>
      <c r="N128" s="68"/>
      <c r="O128" s="73"/>
      <c r="P128" s="62"/>
    </row>
    <row r="129" spans="2:16" ht="12.75">
      <c r="B129" s="62"/>
      <c r="C129" s="68"/>
      <c r="D129" s="68"/>
      <c r="E129" s="72"/>
      <c r="F129" s="68"/>
      <c r="G129" s="68"/>
      <c r="H129" s="68"/>
      <c r="I129" s="68"/>
      <c r="J129" s="68"/>
      <c r="K129" s="68"/>
      <c r="L129" s="68"/>
      <c r="M129" s="68"/>
      <c r="N129" s="68"/>
      <c r="O129" s="73"/>
      <c r="P129" s="62"/>
    </row>
    <row r="130" spans="2:16" ht="12.75">
      <c r="B130" s="62"/>
      <c r="C130" s="68"/>
      <c r="D130" s="68"/>
      <c r="E130" s="72"/>
      <c r="F130" s="68"/>
      <c r="G130" s="68"/>
      <c r="H130" s="68"/>
      <c r="I130" s="68"/>
      <c r="J130" s="68"/>
      <c r="K130" s="68"/>
      <c r="L130" s="68"/>
      <c r="M130" s="68"/>
      <c r="N130" s="68"/>
      <c r="O130" s="73"/>
      <c r="P130" s="62"/>
    </row>
    <row r="131" spans="2:16" ht="12.75">
      <c r="B131" s="62"/>
      <c r="C131" s="68"/>
      <c r="D131" s="68"/>
      <c r="E131" s="72"/>
      <c r="F131" s="68"/>
      <c r="G131" s="68"/>
      <c r="H131" s="68"/>
      <c r="I131" s="68"/>
      <c r="J131" s="68"/>
      <c r="K131" s="68"/>
      <c r="L131" s="68"/>
      <c r="M131" s="68"/>
      <c r="N131" s="68"/>
      <c r="O131" s="73"/>
      <c r="P131" s="62"/>
    </row>
    <row r="132" spans="2:16" ht="12.75">
      <c r="B132" s="62"/>
      <c r="C132" s="68"/>
      <c r="D132" s="68"/>
      <c r="E132" s="72"/>
      <c r="F132" s="68"/>
      <c r="G132" s="68"/>
      <c r="H132" s="68"/>
      <c r="I132" s="68"/>
      <c r="J132" s="68"/>
      <c r="K132" s="68"/>
      <c r="L132" s="68"/>
      <c r="M132" s="68"/>
      <c r="N132" s="68"/>
      <c r="O132" s="73"/>
      <c r="P132" s="62"/>
    </row>
    <row r="133" spans="2:16" ht="12.75">
      <c r="B133" s="62"/>
      <c r="C133" s="68"/>
      <c r="D133" s="68"/>
      <c r="E133" s="72"/>
      <c r="F133" s="68"/>
      <c r="G133" s="68"/>
      <c r="H133" s="68"/>
      <c r="I133" s="68"/>
      <c r="J133" s="68"/>
      <c r="K133" s="68"/>
      <c r="L133" s="68"/>
      <c r="M133" s="68"/>
      <c r="N133" s="68"/>
      <c r="O133" s="73"/>
      <c r="P133" s="62"/>
    </row>
    <row r="134" spans="2:16" ht="12.75">
      <c r="B134" s="62"/>
      <c r="C134" s="68"/>
      <c r="D134" s="68"/>
      <c r="E134" s="74"/>
      <c r="F134" s="75"/>
      <c r="G134" s="75"/>
      <c r="H134" s="75"/>
      <c r="I134" s="75"/>
      <c r="J134" s="75"/>
      <c r="K134" s="75"/>
      <c r="L134" s="75"/>
      <c r="M134" s="75"/>
      <c r="N134" s="75"/>
      <c r="O134" s="76"/>
      <c r="P134" s="62"/>
    </row>
    <row r="135" spans="2:16" ht="12.75"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77"/>
      <c r="P135" s="62"/>
    </row>
    <row r="136" spans="2:16" ht="13.5">
      <c r="B136" s="62"/>
      <c r="C136" s="56" t="s">
        <v>72</v>
      </c>
      <c r="D136" s="61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</row>
  </sheetData>
  <sheetProtection password="B645" sheet="1" objects="1" scenarios="1"/>
  <mergeCells count="4">
    <mergeCell ref="K7:N8"/>
    <mergeCell ref="K74:N75"/>
    <mergeCell ref="D74:I75"/>
    <mergeCell ref="D7:I8"/>
  </mergeCells>
  <conditionalFormatting sqref="B5:J71 O5:P71 K5:N6 K9:N71">
    <cfRule type="expression" priority="1" dxfId="5" stopIfTrue="1">
      <formula>$B$2&lt;&gt;"AW"</formula>
    </cfRule>
  </conditionalFormatting>
  <conditionalFormatting sqref="K7:K8">
    <cfRule type="expression" priority="2" dxfId="5" stopIfTrue="1">
      <formula>$B$2&lt;&gt;"AW"</formula>
    </cfRule>
    <cfRule type="expression" priority="3" dxfId="6" stopIfTrue="1">
      <formula>$B$2="AW"</formula>
    </cfRule>
  </conditionalFormatting>
  <conditionalFormatting sqref="B72:P138">
    <cfRule type="expression" priority="4" dxfId="5" stopIfTrue="1">
      <formula>OR($B$2&lt;&gt;"AW",$K$79=" ")</formula>
    </cfRule>
  </conditionalFormatting>
  <hyperlinks>
    <hyperlink ref="C69" r:id="rId1" display="mailto:awsystems@telefonica.net"/>
    <hyperlink ref="C136" r:id="rId2" display="mailto:awsystems@telefonica.net"/>
  </hyperlinks>
  <printOptions/>
  <pageMargins left="0.75" right="0.75" top="1" bottom="1" header="0" footer="0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0001</dc:creator>
  <cp:keywords/>
  <dc:description/>
  <cp:lastModifiedBy>adell</cp:lastModifiedBy>
  <cp:lastPrinted>2009-10-13T18:58:49Z</cp:lastPrinted>
  <dcterms:created xsi:type="dcterms:W3CDTF">2009-07-17T08:25:49Z</dcterms:created>
  <dcterms:modified xsi:type="dcterms:W3CDTF">2010-11-30T08:31:58Z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